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4253" windowHeight="9714" tabRatio="578" firstSheet="1" activeTab="2"/>
  </bookViews>
  <sheets>
    <sheet name="CompartRetteServiziSemiresDis" sheetId="1" r:id="rId1"/>
    <sheet name="Formula Resid AeD e SemiAnz" sheetId="2" r:id="rId2"/>
    <sheet name="Servizi An Dis Non Aut" sheetId="3" r:id="rId3"/>
    <sheet name="Contributi TRR" sheetId="4" r:id="rId4"/>
    <sheet name="Tariffe Minori" sheetId="5" r:id="rId5"/>
    <sheet name="Housing" sheetId="6" r:id="rId6"/>
    <sheet name="Esempio 1" sheetId="7" r:id="rId7"/>
    <sheet name="Esempio 2" sheetId="8" r:id="rId8"/>
  </sheets>
  <definedNames/>
  <calcPr fullCalcOnLoad="1"/>
</workbook>
</file>

<file path=xl/comments1.xml><?xml version="1.0" encoding="utf-8"?>
<comments xmlns="http://schemas.openxmlformats.org/spreadsheetml/2006/main">
  <authors>
    <author>Marilena Contessi</author>
  </authors>
  <commentList>
    <comment ref="A13" authorId="0">
      <text>
        <r>
          <rPr>
            <b/>
            <sz val="9"/>
            <rFont val="Tahoma"/>
            <family val="2"/>
          </rPr>
          <t>Marilena Contessi:</t>
        </r>
        <r>
          <rPr>
            <sz val="9"/>
            <rFont val="Tahoma"/>
            <family val="2"/>
          </rPr>
          <t xml:space="preserve">
prima era "fino al costo massimo uguale al costo del CDD di Ambito" </t>
        </r>
      </text>
    </comment>
  </commentList>
</comments>
</file>

<file path=xl/sharedStrings.xml><?xml version="1.0" encoding="utf-8"?>
<sst xmlns="http://schemas.openxmlformats.org/spreadsheetml/2006/main" count="361" uniqueCount="213">
  <si>
    <t>CDD</t>
  </si>
  <si>
    <t>CSE</t>
  </si>
  <si>
    <t>DATI DA DEFINIRE PER CIASCUNA SERVIZIO</t>
  </si>
  <si>
    <t>dato</t>
  </si>
  <si>
    <t>espresso in …</t>
  </si>
  <si>
    <t>COSTO DELLA PRESTAZIONE</t>
  </si>
  <si>
    <t xml:space="preserve">euro </t>
  </si>
  <si>
    <t>ISEE INIZIALE</t>
  </si>
  <si>
    <t>ISEE FINALE</t>
  </si>
  <si>
    <t>QUOTA MININA DI COMPARTECIPAZIONE (% DEL COSTO DELLA PRESTAZIONE)</t>
  </si>
  <si>
    <t>percentuale</t>
  </si>
  <si>
    <t>QUOTA MASSIMA DI COMPARTECIPAZIONE (% DEL COSTO DELLA PRESTAZIONE)</t>
  </si>
  <si>
    <t>IMPORTO IN EURO DELLA QUOTA MINIMA DI COMPARTECIPAZIONE</t>
  </si>
  <si>
    <t>IMPORTO IN EURO DELLA QUOTA MASSIMA DI COMPARTECIPAZIONE</t>
  </si>
  <si>
    <t>IMPORTO ORARIO DI COMPARTECIPAZIONE A CARICO UTENTE =</t>
  </si>
  <si>
    <t xml:space="preserve">compartecipazione è data da: quota minima di compartecipazione +((ISEE utenza - ISEE minimo)* (compart max- compart min)/(isee finale - isee iniziale)) </t>
  </si>
  <si>
    <t>da 0 a 10 km</t>
  </si>
  <si>
    <t>da 11 a 20 km</t>
  </si>
  <si>
    <t>oltre 21 km</t>
  </si>
  <si>
    <t>costo anno</t>
  </si>
  <si>
    <t>+</t>
  </si>
  <si>
    <t>ISEE UTENZA (nel caso di isee utenza inferiore all'isse iniziale inserire l'isee iniziale)</t>
  </si>
  <si>
    <t xml:space="preserve">compartecipazione = quota minima di compartecipazione +((ISEE utenza - ISEE minimo)* (compart max- compart min)/(isee finale - isee iniziale)) </t>
  </si>
  <si>
    <t xml:space="preserve">Formula per calcolo, col metodo della progressione lineare, della  quota di compartecipazione ai servizi da sommare alla compartecipazione minima </t>
  </si>
  <si>
    <t>ISEE UTENZA</t>
  </si>
  <si>
    <t>QUOTA MINIMA DI COMPARTECIPAZIONE</t>
  </si>
  <si>
    <t>QUOTA MASSIMA DI COMPARTECIPAZIONE</t>
  </si>
  <si>
    <r>
      <t>-</t>
    </r>
    <r>
      <rPr>
        <sz val="7"/>
        <rFont val="Times New Roman"/>
        <family val="1"/>
      </rPr>
      <t xml:space="preserve">     </t>
    </r>
    <r>
      <rPr>
        <b/>
        <i/>
        <sz val="11"/>
        <rFont val="Arial"/>
        <family val="2"/>
      </rPr>
      <t>ISEE iniziale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(è il valore sino al quale l’utenza è esentata dalla compartecipazione al costo dei servizi oppure è tenuta a versare la quota minima di compartecipazione) = €</t>
    </r>
    <r>
      <rPr>
        <b/>
        <sz val="11"/>
        <rFont val="Arial"/>
        <family val="2"/>
      </rPr>
      <t xml:space="preserve"> 0 (zero);</t>
    </r>
  </si>
  <si>
    <r>
      <t>-</t>
    </r>
    <r>
      <rPr>
        <sz val="7"/>
        <rFont val="Times New Roman"/>
        <family val="1"/>
      </rPr>
      <t xml:space="preserve">     </t>
    </r>
    <r>
      <rPr>
        <b/>
        <i/>
        <sz val="11"/>
        <rFont val="Arial"/>
        <family val="2"/>
      </rPr>
      <t>ISEE finale</t>
    </r>
    <r>
      <rPr>
        <sz val="11"/>
        <rFont val="Arial"/>
        <family val="2"/>
      </rPr>
      <t>: è il valore oltre il quale è richiesto all’utenza di farsi carico della quota massima di compartecipazione alla spesa = €</t>
    </r>
    <r>
      <rPr>
        <b/>
        <sz val="11"/>
        <rFont val="Arial"/>
        <family val="2"/>
      </rPr>
      <t xml:space="preserve"> 22.000,00;</t>
    </r>
  </si>
  <si>
    <t>CDD  e CSE</t>
  </si>
  <si>
    <t>€ 0,00 nel caso in cui l'utente non sia percettore di alcun reddito;</t>
  </si>
  <si>
    <t xml:space="preserve">costo mensile del servizio, anno 2016,  al netto da entrate del Fondo Sanitario Regionale </t>
  </si>
  <si>
    <t xml:space="preserve">costo mensile del servizio, anno 2016,  al netto da entrate del Fondo Sociale Regionale </t>
  </si>
  <si>
    <t>costo servizio anno 2015</t>
  </si>
  <si>
    <t>X</t>
  </si>
  <si>
    <t>Totale X</t>
  </si>
  <si>
    <t>% della quota massima di compartecipazione alla spesa mensile, calcolata in base all'ISEE dell'utente, eccedente il valore X, determinata con la seguente formula:</t>
  </si>
  <si>
    <t xml:space="preserve">% =+((((((ISEE UTENZA – ISEE INIZIALE) * 100) / ISEE FINALE) * quota massima mensile di compartecipazione della spesa) / 100) -  valore X).  Il valore è da considerare solo se il risultato è un valore positivo, se no considerare 0. </t>
  </si>
  <si>
    <t xml:space="preserve">contributo da parte dell'ente = quota massima di compartecipazione alla spesa – quota minima di compartecipazione </t>
  </si>
  <si>
    <t>giacenza media</t>
  </si>
  <si>
    <t>quota minima anziani</t>
  </si>
  <si>
    <t>quota minima disabili</t>
  </si>
  <si>
    <t>compartecipazione x anziani</t>
  </si>
  <si>
    <t>compartecipazione x disabili</t>
  </si>
  <si>
    <t>riportare a mano i valori della colonna D in corrispondenza del caso che ricorre</t>
  </si>
  <si>
    <t>TOTALE X</t>
  </si>
  <si>
    <t>Servizio</t>
  </si>
  <si>
    <t>Quota min. %</t>
  </si>
  <si>
    <t>Quota max %</t>
  </si>
  <si>
    <t>Costo servizio (iva esclusa)</t>
  </si>
  <si>
    <t>€ min.</t>
  </si>
  <si>
    <t>€ max</t>
  </si>
  <si>
    <t>Assistenza Socio-educativa minori disabili</t>
  </si>
  <si>
    <t>Min € 50,00</t>
  </si>
  <si>
    <t>Max € 60,00</t>
  </si>
  <si>
    <t>Isee finale***</t>
  </si>
  <si>
    <t>Isee iniziale***</t>
  </si>
  <si>
    <t xml:space="preserve">   Il costo viene calcolato sull’ipotesi che la prestazione abbia la durata di un’ora, salvo indicazione diversa nel progetto; i km verranno calcolati dal domicilio dell’utente al luogo di destinazione e ritorno. </t>
  </si>
  <si>
    <t xml:space="preserve">   Inoltre rispetto alle prestazioni di trasporto, i costi indicati si riferiscono a trasporti di singoli beneficiari e costituiscono la base per determinare il valore del voucher nel caso di trasporti di più beneficiari. </t>
  </si>
  <si>
    <t>Il soggetto o la sua famiglia si farà carico di eventuali costi aggiuntivi correlati alla fruizione della prestazione a cui si accede nel corso del trasporto (es. parcheggi, ticket autostradali..)</t>
  </si>
  <si>
    <t>Interventi generici</t>
  </si>
  <si>
    <t>Pasti a domicilio</t>
  </si>
  <si>
    <t>ISEE minorenni</t>
  </si>
  <si>
    <t>ISEE ordinario</t>
  </si>
  <si>
    <r>
      <rPr>
        <i/>
        <sz val="9"/>
        <rFont val="Arial"/>
        <family val="2"/>
      </rPr>
      <t>Costi aggiuntivi</t>
    </r>
    <r>
      <rPr>
        <sz val="9"/>
        <rFont val="Arial"/>
        <family val="2"/>
      </rPr>
      <t xml:space="preserve">: il soggetto o la sua famiglia si farà carico dei costi aggiuntivi non previsti nel progetto o correlati alla fruizione di strutture e servizi collettivi, ai quali si accede nel corso dell’intervento (es. ticket autostradali, parcheggi…). </t>
    </r>
  </si>
  <si>
    <t>Quota minima in euro</t>
  </si>
  <si>
    <t>Quota massima in euro</t>
  </si>
  <si>
    <t>KM</t>
  </si>
  <si>
    <t xml:space="preserve">Trasporti andata e ritorno fuori dal territorio dell'Alto Sebino </t>
  </si>
  <si>
    <t>oltre 111 km</t>
  </si>
  <si>
    <t>15,50 più 2,50 ogni 10 km aggiuntivi</t>
  </si>
  <si>
    <t>16,50 più 3,50 ogni 10 km aggiuntivi</t>
  </si>
  <si>
    <t>Per trasporti di durata pari o superiore a 6 ore il soggetto corrisponderà un ulteriore importo di € 8,00</t>
  </si>
  <si>
    <t>da 0 a 40 km</t>
  </si>
  <si>
    <t>da 41 a 70 km</t>
  </si>
  <si>
    <t>da 71 a 110 km</t>
  </si>
  <si>
    <t xml:space="preserve">Compartecipazione mensile </t>
  </si>
  <si>
    <t>Alla compartecipazione utenza si somma l'importo corrisposto dall'ASST Bergamo Est</t>
  </si>
  <si>
    <t>Quota minima in %</t>
  </si>
  <si>
    <t>Compartecipazione annua</t>
  </si>
  <si>
    <t>Compartecipazione richiesta a persone ultrasettantennni e invalide</t>
  </si>
  <si>
    <t>Isee iniziale</t>
  </si>
  <si>
    <t>Isee finale</t>
  </si>
  <si>
    <t>Quota minima MENSILE in euro</t>
  </si>
  <si>
    <t>Quota massima in %</t>
  </si>
  <si>
    <t>Quota massima MENSILE in euro</t>
  </si>
  <si>
    <t>costo settimana               euro</t>
  </si>
  <si>
    <t>costo                              euro</t>
  </si>
  <si>
    <t>Costo totale annuo           euro</t>
  </si>
  <si>
    <t xml:space="preserve">Quota minima in euro con IVA </t>
  </si>
  <si>
    <t xml:space="preserve">Quota minima in euro senza IVA </t>
  </si>
  <si>
    <t>senza IVA</t>
  </si>
  <si>
    <t>con IVA 5%</t>
  </si>
  <si>
    <t>ISEE richiesto</t>
  </si>
  <si>
    <t>ISEE Ordinario</t>
  </si>
  <si>
    <t>ISEE socio sanitario</t>
  </si>
  <si>
    <t>costo da accreditamento annuale euro</t>
  </si>
  <si>
    <t>L'assemblea sindaci approva che per il  modulo monitoraggio SFA non venga chiesta compartecipazione all'utenza, analogamente anche ai TRR</t>
  </si>
  <si>
    <t>impegno orario settimanale</t>
  </si>
  <si>
    <t>1-2 settimane</t>
  </si>
  <si>
    <t>3-4 settimane</t>
  </si>
  <si>
    <t>da 10 a 20 ore</t>
  </si>
  <si>
    <t>meno di 10 ore</t>
  </si>
  <si>
    <t>pensione/indennità/ altri contributi    da € mensili  200,01 a 500,00</t>
  </si>
  <si>
    <t>pensione/indennità/  altri contributi  da € mensili  0 a 200,00</t>
  </si>
  <si>
    <t>nessun contributo motivazionale</t>
  </si>
  <si>
    <t>pensione/indennità/ altri contributi    da € mensili  superiori a 1000,01</t>
  </si>
  <si>
    <t>ISEE previsto</t>
  </si>
  <si>
    <t xml:space="preserve">Quota massima in euro senza IVA </t>
  </si>
  <si>
    <t xml:space="preserve">Quota massima in euro con IVA </t>
  </si>
  <si>
    <t xml:space="preserve">Assistenza domiciliare/extradomiciliare per persone fragili </t>
  </si>
  <si>
    <t xml:space="preserve">Interventi Educativi </t>
  </si>
  <si>
    <t>Interventi Educativi (solo per minori  disabili)</t>
  </si>
  <si>
    <t>Assistenza domiciliare/extradomiciliare per persone fragili (per minori disabili)</t>
  </si>
  <si>
    <t>0,25/Km</t>
  </si>
  <si>
    <t>Quote in euro (iva esclusa)</t>
  </si>
  <si>
    <t>Fondazioni: esenti;                              Cooperative:  +5%;                              Gastronimia Zani:  +4%</t>
  </si>
  <si>
    <t>IVA da applicare</t>
  </si>
  <si>
    <t>Accompagnamento e trasporto della persona fragile</t>
  </si>
  <si>
    <r>
      <t>*</t>
    </r>
    <r>
      <rPr>
        <i/>
        <sz val="10"/>
        <rFont val="Arial"/>
        <family val="2"/>
      </rPr>
      <t xml:space="preserve"> A</t>
    </r>
    <r>
      <rPr>
        <sz val="9"/>
        <rFont val="Arial"/>
        <family val="2"/>
      </rPr>
      <t>lla compartecipazione dell' utenza si somma l'importo corrisposto dall'ASST Bergamo Est</t>
    </r>
  </si>
  <si>
    <t>Trasporto soggetti dializzati*</t>
  </si>
  <si>
    <t>ISEE richiesto**</t>
  </si>
  <si>
    <t xml:space="preserve">Trasporti andata e ritorno nel  territorio dell' Alto Sebino </t>
  </si>
  <si>
    <t xml:space="preserve">Il costo mese utente è dovuto interamente anche in caso di assenze; in caso di assenze solo per malattia certificata  certificata superiori a 30 giorni  continuativi, dal 31° giorno verrà applicata una riduzione dell’80% del costo a carico dell’utente   per il solo periodo successivo ai primi 30 giorni di assenza e fino al rientro.  </t>
  </si>
  <si>
    <t xml:space="preserve">Il costo mese utente è dovuto interamente anche in caso di assenze; in caso di assenze solo per malattia  certificata superiori a 30 giorni  continuativi, dal 31° giorno verrà applicata una riduzione dell’80% del costo a carico dell’utente  per il solo periodo successivo ai primi 30 giorni di assenza e fino al rientro.  </t>
  </si>
  <si>
    <r>
      <rPr>
        <b/>
        <sz val="10"/>
        <rFont val="Arial"/>
        <family val="2"/>
      </rPr>
      <t>SFA</t>
    </r>
    <r>
      <rPr>
        <sz val="10"/>
        <rFont val="Arial"/>
        <family val="2"/>
      </rPr>
      <t xml:space="preserve"> modulo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) formativo e </t>
    </r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consolidamento </t>
    </r>
  </si>
  <si>
    <r>
      <rPr>
        <b/>
        <sz val="10"/>
        <rFont val="Arial"/>
        <family val="2"/>
      </rPr>
      <t>SFA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C) </t>
    </r>
    <r>
      <rPr>
        <sz val="10"/>
        <rFont val="Arial"/>
        <family val="2"/>
      </rPr>
      <t>modulo monitoraggio</t>
    </r>
  </si>
  <si>
    <t>* validi solo per TRR attivati a favore di:</t>
  </si>
  <si>
    <t>pensione/indennità/ altri contributi    da € mensili  500,01 a 1.000,00</t>
  </si>
  <si>
    <t>SERVIZI A SOSTEGNO DELLA DOMICILIARITA'</t>
  </si>
  <si>
    <t>TRASPORTI MEDIANTE ASSOCIAZIONE DI VOLONTARIATO (CROCE BLU  LOVERE)</t>
  </si>
  <si>
    <t>Tragitto</t>
  </si>
  <si>
    <t>TRASPORTI PER PERSONE DIALIZZATE</t>
  </si>
  <si>
    <t>TELESOCCORSO</t>
  </si>
  <si>
    <t>COSTI</t>
  </si>
  <si>
    <t>CENTRO DIURNO DISABILI CDD</t>
  </si>
  <si>
    <t>CENTRO SOCIO EDUCATIVO CSE</t>
  </si>
  <si>
    <t xml:space="preserve">SERVIZIO DI FORMAZIONE ALL'AUTONOMIA SFA </t>
  </si>
  <si>
    <t xml:space="preserve">Importi per erogazione contributi motivazionali ad utenti di Tirocini Riabilitativi Risocializzanti </t>
  </si>
  <si>
    <t>Importi contributi motivazionali /compenso utente in caso di TRR*</t>
  </si>
  <si>
    <t>** In caso di Vuocher/servizi afferenti alla Misura B2 o ad altre Misure Regionali o Nazionali verranno applicati le tipologie di ISEE necessarie e i  valori ISEE  eventualmente correlati all'applicazione delle misure specifiche</t>
  </si>
  <si>
    <t xml:space="preserve">2. soggetti in situazione di esclusione sociale che necessitano di percorsi di inclusione attiva**; </t>
  </si>
  <si>
    <t>1. persone con disabilità o in situazione di svantaggio sociale certificato ai sensi della L. 381/91**</t>
  </si>
  <si>
    <t>** In caso di progetti specifici collegati  a particolari Misure Regionali o Nazionali potrebbero essere previsti contributi/compensi motivazionali  eventualmente correlati all'applicazione delle misure specifiche</t>
  </si>
  <si>
    <t xml:space="preserve">PRELIEVI A DOMICILIO </t>
  </si>
  <si>
    <t>Isee Ordinario</t>
  </si>
  <si>
    <t>costi</t>
  </si>
  <si>
    <t>ANNO 2020</t>
  </si>
  <si>
    <t>Costo attivazione              euro</t>
  </si>
  <si>
    <r>
      <t xml:space="preserve"> il valore dell’ISEE rapportato alla composizione del nucleo familiare rilevante differenziato per le specifiche prestazioni) = per calcolo della compartecipazione al costo della retta per servizi residenziali (anziani e disabili maggiorenni): </t>
    </r>
    <r>
      <rPr>
        <b/>
        <sz val="11"/>
        <rFont val="Arial"/>
        <family val="2"/>
      </rPr>
      <t xml:space="preserve">ISEE dell'utente per prestazioni socio – sanitarie residenziali per persone maggiorenni; </t>
    </r>
    <r>
      <rPr>
        <sz val="11"/>
        <rFont val="Arial"/>
        <family val="2"/>
      </rPr>
      <t>per calcolo della compartecipazione al costo della retta per servizi semiresidenziali (anziani):</t>
    </r>
    <r>
      <rPr>
        <b/>
        <sz val="11"/>
        <rFont val="Arial"/>
        <family val="2"/>
      </rPr>
      <t xml:space="preserve"> ISEE socio sanitario </t>
    </r>
  </si>
  <si>
    <t xml:space="preserve"> risorse messe a disposizione dall'utente e/o dalla sua rete familiare </t>
  </si>
  <si>
    <r>
      <t>1) Nel caso di</t>
    </r>
    <r>
      <rPr>
        <i/>
        <u val="single"/>
        <sz val="11"/>
        <rFont val="Arial"/>
        <family val="2"/>
      </rPr>
      <t xml:space="preserve"> servizi semiresidenziali analoghi </t>
    </r>
    <r>
      <rPr>
        <i/>
        <sz val="11"/>
        <rFont val="Arial"/>
        <family val="2"/>
      </rPr>
      <t xml:space="preserve">a servizi gestiti dall’Ambito Distrettuale ai quali l’utente accede, previo  accordo con il servizio sociale competente, </t>
    </r>
    <r>
      <rPr>
        <i/>
        <u val="single"/>
        <sz val="11"/>
        <rFont val="Arial"/>
        <family val="2"/>
      </rPr>
      <t>non potendo accedere al servizio presente nel territorio</t>
    </r>
    <r>
      <rPr>
        <i/>
        <sz val="11"/>
        <rFont val="Arial"/>
        <family val="2"/>
      </rPr>
      <t>, per mancanza di posti disponibli o per ragioni di opportunità o di tipologia di servizio,opportunamente certificate dai servizi competenti, verrà garantito dall'Ambito un sostegno al costo per l’accesso al servizio secondo la seguente modalità:</t>
    </r>
  </si>
  <si>
    <t xml:space="preserve">Sostegni per l’accesso a SERVIZI SEMIRESIDENZIALI PER PERSONE\  DISABILI  E MINORI DISABILI non gestiti direttamente dai Comuni o dall’Ambito Distrettuale (tale formula non riguarda i  minori  per cui l'inserimento in un servizio semiresidenziale sia disposto dall'Autorità Giudiziaria. Per tali fattispecie si seguiranno le modalità di calcolo previste nella tabella relativa "all'Area Minori e Famiglia") </t>
  </si>
  <si>
    <t>ISEE da   0  a  3.000,00 per frequenza a tempo pieno l’utente sosterrà il costo minimo di  € 215,00 mensili; per frequenza a part - time sosterrà il costo del 70% di tale importo</t>
  </si>
  <si>
    <t xml:space="preserve"> ISEE da  3.000,01  a  21.999,99 il costo a carico dell’utente  verrà calcolato mediante la formula della progressione lineare,  partendo dal costo minimo di € 215,00 mensili (o il 70% di tale importo in caso di frequenza part-time)</t>
  </si>
  <si>
    <t>ISEE pari o superiore a 22.000,00 l’utente sosterrà il costo complessivo massimo di € 300,00 mensili per la frequenza a tempo pieno o del 70 % in caso di frequenza a part-time.</t>
  </si>
  <si>
    <t>MODALITA' DI CALCOLO DELLA COMPARTECIPAZIONE  DELL'ENTE    AL COSTO DELLA RETTA PER SERVIZI RESIDENZIALI (PER ANZIANI E DISABILI) E SEMIRESIDENZIALI (PER ANZIANI)  - 2020</t>
  </si>
  <si>
    <r>
      <t xml:space="preserve">COMPARTECIPAZIONE  A CARICO DELL'ENTE = </t>
    </r>
    <r>
      <rPr>
        <b/>
        <u val="single"/>
        <sz val="11"/>
        <rFont val="Arial"/>
        <family val="2"/>
      </rPr>
      <t>quota massima di compartecipazione</t>
    </r>
    <r>
      <rPr>
        <b/>
        <sz val="11"/>
        <rFont val="Arial"/>
        <family val="2"/>
      </rPr>
      <t xml:space="preserve">  –  </t>
    </r>
    <r>
      <rPr>
        <b/>
        <u val="single"/>
        <sz val="11"/>
        <rFont val="Arial"/>
        <family val="2"/>
      </rPr>
      <t>quota minima di compartecipazione così determinata</t>
    </r>
    <r>
      <rPr>
        <b/>
        <sz val="11"/>
        <rFont val="Arial"/>
        <family val="2"/>
      </rPr>
      <t xml:space="preserve">: ((valore X + (% dell'importo della retta mensile calcolata in base all'ISEE dell'utente )  + </t>
    </r>
    <r>
      <rPr>
        <b/>
        <sz val="11"/>
        <color indexed="10"/>
        <rFont val="Arial"/>
        <family val="2"/>
      </rPr>
      <t>1,1%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(x accesso a servizi x anziani)</t>
    </r>
    <r>
      <rPr>
        <b/>
        <sz val="11"/>
        <rFont val="Arial"/>
        <family val="2"/>
      </rPr>
      <t xml:space="preserve"> o</t>
    </r>
    <r>
      <rPr>
        <b/>
        <sz val="11"/>
        <color indexed="10"/>
        <rFont val="Arial"/>
        <family val="2"/>
      </rPr>
      <t xml:space="preserve"> 0,35%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(nel caso di accesso a strutture x disabili)</t>
    </r>
    <r>
      <rPr>
        <b/>
        <sz val="11"/>
        <rFont val="Arial"/>
        <family val="2"/>
      </rPr>
      <t xml:space="preserve"> dell'importo della giacenza media dei valori mobiliari dell'utente al 31/12  dell'anno precedente a quello in cui viene effettuato il calcolo del contributo a carico dell'ente) + ulteriori risorse messe a disposizione dall'utente e/o dalla sua rete familiare);</t>
    </r>
  </si>
  <si>
    <r>
      <rPr>
        <b/>
        <sz val="11"/>
        <rFont val="Arial"/>
        <family val="2"/>
      </rPr>
      <t>Quota minima di compartecipazione (Valore X):</t>
    </r>
    <r>
      <rPr>
        <sz val="11"/>
        <rFont val="Arial"/>
        <family val="2"/>
      </rPr>
      <t xml:space="preserve"> è il valore di una quota minima  da corrispondere,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determinata dalla somma del valore X,  quantificato come di seguito indicato, a seconda del caso che ricorre. Nell'ipotesi dei servizi semiresidenziali per anziani il valore X sarà ridotto del 50% e sarà rapportato ai giorni di funzionamento del servizio ed ai giorni di fruizione dell'utente previsti nel progetto, indipendentemente dalla sua frequenza con questa formula (50% del valore X / n. di giorni medi mensili di funzionamento del servizio * n. giorni medi mensili  di frequenza del servizio previsti dal progetto dell'utente)</t>
    </r>
  </si>
  <si>
    <r>
      <t>per utenti inseriti in strutture residenziali o semiresidenziali  per anziani</t>
    </r>
    <r>
      <rPr>
        <b/>
        <sz val="11"/>
        <rFont val="Arial"/>
        <family val="2"/>
      </rPr>
      <t xml:space="preserve"> l'</t>
    </r>
    <r>
      <rPr>
        <b/>
        <sz val="11"/>
        <color indexed="10"/>
        <rFont val="Arial"/>
        <family val="2"/>
      </rPr>
      <t>1,1%</t>
    </r>
    <r>
      <rPr>
        <b/>
        <sz val="11"/>
        <rFont val="Arial"/>
        <family val="2"/>
      </rPr>
      <t xml:space="preserve"> dell'importo della giacenza media dei valori mobiliari dell'utente, posseduti al 31.12 dell'anno precedente a quello in cui viene effettuato il calcolo del contributo a carico dell'ente;   </t>
    </r>
  </si>
  <si>
    <r>
      <t>per utenti inseriti in strutture residenziali per disabili</t>
    </r>
    <r>
      <rPr>
        <b/>
        <sz val="11"/>
        <rFont val="Arial"/>
        <family val="2"/>
      </rPr>
      <t xml:space="preserve"> lo</t>
    </r>
    <r>
      <rPr>
        <b/>
        <sz val="11"/>
        <color indexed="10"/>
        <rFont val="Arial"/>
        <family val="2"/>
      </rPr>
      <t xml:space="preserve"> 0,35%</t>
    </r>
    <r>
      <rPr>
        <b/>
        <sz val="11"/>
        <rFont val="Arial"/>
        <family val="2"/>
      </rPr>
      <t xml:space="preserve"> dell'importo della giacenza media dei valori mobiliari dell'utente, posseduti al 31.12 dell'anno precedente a quello in cui viene effettuato il calcolo del contributo a carico dell'ente;</t>
    </r>
  </si>
  <si>
    <r>
      <t xml:space="preserve">Nel caso di frequenza a part-time </t>
    </r>
    <r>
      <rPr>
        <sz val="10"/>
        <color indexed="40"/>
        <rFont val="Arial"/>
        <family val="2"/>
      </rPr>
      <t xml:space="preserve"> </t>
    </r>
    <r>
      <rPr>
        <sz val="10"/>
        <rFont val="Arial"/>
        <family val="2"/>
      </rPr>
      <t xml:space="preserve">il costo mese utente dovrà essere corrisposto nella misura del 70% del dovuto. </t>
    </r>
  </si>
  <si>
    <r>
      <t>Nel caso di frequenza a part-time</t>
    </r>
    <r>
      <rPr>
        <sz val="10"/>
        <color indexed="40"/>
        <rFont val="Arial"/>
        <family val="2"/>
      </rPr>
      <t xml:space="preserve"> </t>
    </r>
    <r>
      <rPr>
        <sz val="10"/>
        <rFont val="Arial"/>
        <family val="2"/>
      </rPr>
      <t xml:space="preserve">il costo mese utente dovrà essere corrisposto nella misura del 70% del dovuto. </t>
    </r>
  </si>
  <si>
    <t>L'assemblea dei sindaci nella seduta del 05/12/2019 approva le modalità ed i valori per determinare la compartecipazione a carico dell'utenza; approva inoltre che qualora un utente non intenda presentare l'ISEE pagherà l'intero costo del servizio per il perido che ne ha fruito.</t>
  </si>
  <si>
    <t>AREA MINORI E FAMIGLIE</t>
  </si>
  <si>
    <t>Interventi socio educativi domiciliari</t>
  </si>
  <si>
    <t>isee iniziale</t>
  </si>
  <si>
    <t>isee finale</t>
  </si>
  <si>
    <t>quota minima</t>
  </si>
  <si>
    <t>€</t>
  </si>
  <si>
    <t>quota massima</t>
  </si>
  <si>
    <t xml:space="preserve">costo ora educatore </t>
  </si>
  <si>
    <t>costo ora psicologo</t>
  </si>
  <si>
    <t>costo ora assistente sociale</t>
  </si>
  <si>
    <r>
      <t xml:space="preserve">Costo di attivazione e gestione interventi socio educativi domiciliari (da applicare </t>
    </r>
    <r>
      <rPr>
        <b/>
        <sz val="11"/>
        <rFont val="Garamond"/>
        <family val="1"/>
      </rPr>
      <t xml:space="preserve">per il </t>
    </r>
    <r>
      <rPr>
        <b/>
        <u val="singleAccounting"/>
        <sz val="11"/>
        <rFont val="Garamond"/>
        <family val="1"/>
      </rPr>
      <t>I° anno</t>
    </r>
    <r>
      <rPr>
        <u val="singleAccounting"/>
        <sz val="11"/>
        <rFont val="Garamond"/>
        <family val="1"/>
      </rPr>
      <t xml:space="preserve"> </t>
    </r>
    <r>
      <rPr>
        <sz val="11"/>
        <rFont val="Garamond"/>
        <family val="1"/>
      </rPr>
      <t>di intervento)</t>
    </r>
  </si>
  <si>
    <r>
      <t xml:space="preserve">Costo di gestione degli interventi socio educativi domiciliari (da applicare </t>
    </r>
    <r>
      <rPr>
        <u val="singleAccounting"/>
        <sz val="11"/>
        <rFont val="Garamond"/>
        <family val="1"/>
      </rPr>
      <t xml:space="preserve">dal II° anno </t>
    </r>
    <r>
      <rPr>
        <sz val="11"/>
        <rFont val="Garamond"/>
        <family val="1"/>
      </rPr>
      <t>di intervento frazionandolo mensilmente qualora l'intervento  non durino l'intero anno)</t>
    </r>
  </si>
  <si>
    <t>Nota: per interventi socio-educativi domiciliari attivati da Servizi fuori Ambito, si recepisce il costo indicato da tali Servizi, e si applicano le % minime e massime di compartecipazione previste dal tariffario di Ambito.</t>
  </si>
  <si>
    <t>Affido eterofamigliare</t>
  </si>
  <si>
    <t>Costo  rimborso mensile alla famiglia</t>
  </si>
  <si>
    <r>
      <t>Specifiche relative ai contributi:</t>
    </r>
    <r>
      <rPr>
        <b/>
        <sz val="11"/>
        <rFont val="Garamond"/>
        <family val="1"/>
      </rPr>
      <t xml:space="preserve"> a)</t>
    </r>
    <r>
      <rPr>
        <sz val="11"/>
        <rFont val="Garamond"/>
        <family val="1"/>
      </rPr>
      <t xml:space="preserve"> nel caso di affido part time l'importo di € 450 verrà diviso per il n. di giorni al mese e moltiplicato per il numero di giorni mese del part-time. </t>
    </r>
    <r>
      <rPr>
        <b/>
        <sz val="11"/>
        <rFont val="Garamond"/>
        <family val="1"/>
      </rPr>
      <t>b)</t>
    </r>
    <r>
      <rPr>
        <sz val="11"/>
        <rFont val="Garamond"/>
        <family val="1"/>
      </rPr>
      <t xml:space="preserve"> In caso di affido di più fratelli alla stessa famiglia, la quota del contributo prevista verrà riconosciuta per ogni minore affidato. </t>
    </r>
    <r>
      <rPr>
        <b/>
        <sz val="11"/>
        <rFont val="Garamond"/>
        <family val="1"/>
      </rPr>
      <t>c)</t>
    </r>
    <r>
      <rPr>
        <sz val="11"/>
        <rFont val="Garamond"/>
        <family val="1"/>
      </rPr>
      <t xml:space="preserve"> In caso di minori fino a 2 anni o di minori disabili riconosciuti ai sensi della L. 104/92 Art. 3, comma 1 o comma 3, il contributo è aumentato del 20 %. </t>
    </r>
  </si>
  <si>
    <t>Costo intervento educativo per affido Tempo Pieno (€ 400,00 +5% iva)</t>
  </si>
  <si>
    <t>gli importi indicati  verranno incrementati di una quota forfettaria pari al 30 per cento del valore base a partire dal secondo fratello affidato al medesimo nucleo</t>
  </si>
  <si>
    <t>Costo intevento educativo per affido Part Time (e 200,00 +5% iva)</t>
  </si>
  <si>
    <t>gli importi indicati verranno incrementati di una quota forfettaria pari al 30 per cento del valore base a partire dal secondo fratello affidato al medesimo nucleo</t>
  </si>
  <si>
    <r>
      <rPr>
        <b/>
        <sz val="11"/>
        <rFont val="Garamond"/>
        <family val="1"/>
      </rPr>
      <t>Altri interventi connessi all'affido</t>
    </r>
    <r>
      <rPr>
        <sz val="11"/>
        <rFont val="Garamond"/>
        <family val="1"/>
      </rPr>
      <t xml:space="preserve"> (es: psicoterapia individuale/ortodonzia): verrà chiesta la compartecipazione alla famiglia di origine sulla quota di contributo riconociuta alla famiglia affidataria per sostenere specifici interventi.</t>
    </r>
  </si>
  <si>
    <t>Accoglienza famigliare</t>
  </si>
  <si>
    <t>costo rimborso mensile alla famiglia</t>
  </si>
  <si>
    <r>
      <t xml:space="preserve">Specifiche relative ai contributi: </t>
    </r>
    <r>
      <rPr>
        <b/>
        <sz val="11"/>
        <rFont val="Garamond"/>
        <family val="1"/>
      </rPr>
      <t>a)</t>
    </r>
    <r>
      <rPr>
        <sz val="11"/>
        <rFont val="Garamond"/>
        <family val="1"/>
      </rPr>
      <t xml:space="preserve"> l'importo massimo di € 100 (dimensionato su un'accoglienza media di 3 giornate/mezze giornate a settimana) verrà rapportato al numero di giorni di "accoglienza" effettivi qualora i giorni settimanali siano inferiori a 3. </t>
    </r>
    <r>
      <rPr>
        <b/>
        <sz val="11"/>
        <rFont val="Garamond"/>
        <family val="1"/>
      </rPr>
      <t>b)</t>
    </r>
    <r>
      <rPr>
        <sz val="11"/>
        <rFont val="Garamond"/>
        <family val="1"/>
      </rPr>
      <t xml:space="preserve"> In caso di affido di più fratelli alla stessa famiglia, la quota del contributo prevista verrà riconosciuta per ogni minore affidato. </t>
    </r>
    <r>
      <rPr>
        <b/>
        <sz val="11"/>
        <rFont val="Garamond"/>
        <family val="1"/>
      </rPr>
      <t>c)</t>
    </r>
    <r>
      <rPr>
        <sz val="11"/>
        <rFont val="Garamond"/>
        <family val="1"/>
      </rPr>
      <t xml:space="preserve"> In caso di minori fino a 2 anni o di minori disabili riconosciuti ai sensi della L. 104/92 Art. 3, comma 1 o comma 3, il contributo è aumentato del 20 %. </t>
    </r>
  </si>
  <si>
    <t>costo intervento educativo a supporto dell'accoglienza (€ 100,00 +5% iva)</t>
  </si>
  <si>
    <t>Gli importi indicati verranno incrementati di una quota forfettaria pari al 30 per cento del valore base a partire dal secondo fratello affidato al medesimo nucleo</t>
  </si>
  <si>
    <t>Comunità minori/comunità madre-bamino/case famiglia/appartamenti protetti</t>
  </si>
  <si>
    <t>costo giornaliero medio</t>
  </si>
  <si>
    <t>Comunità/residenze sanitarie per minori</t>
  </si>
  <si>
    <t>Centro diurno per minori</t>
  </si>
  <si>
    <t>HOUSING SOCIALE</t>
  </si>
  <si>
    <t>N. ospiti</t>
  </si>
  <si>
    <t>isee&lt;4000</t>
  </si>
  <si>
    <t>4000,01&lt;isee&lt;8000</t>
  </si>
  <si>
    <t>isee&gt;8000,01</t>
  </si>
  <si>
    <t>Nota: nel caso di soggiorno di durata pari o inferiore ai 15 giorni la quota ospite dovuta sarà ridotta del 50%. Nel caso di ospiti afferenti a nuclei familiari distinti, la quota dovuta verrà suddivisa per il numero di nuclei.</t>
  </si>
  <si>
    <t>scaglioni  isee  &gt;4000                 4000,01&lt; isee&lt;8000       isee&gt;8000,01</t>
  </si>
  <si>
    <t xml:space="preserve">incremento % in base al numero di componenti </t>
  </si>
  <si>
    <t>Compartecipazione utenza per i servizi anno 2019 - approvato assemblea sindaci 5/12/2019 - decorrenza gennaio 2019</t>
  </si>
  <si>
    <t>Quota mensile di  compartecipazione ospite</t>
  </si>
  <si>
    <t>€ 600,00 nel caso in cui l'utente sia percettore di reddito derivante sia dalla pensione di invalidità civile sia dall'indennità di accompagnamento;</t>
  </si>
  <si>
    <t>€ 250,00 nel caso in cui l'utente sia percettore di reddito derivante dalla sola pensione di invalidità civile;</t>
  </si>
  <si>
    <t>€ 350,00 nel caso in sui l'utente sia percettore di reddito derivante dalla sola pensione minima sociale;</t>
  </si>
  <si>
    <t>€ 750,00 nel caso in cui l'utente sia percettore di reddito derivante sia dalla pensione minima sociale sia dall'indennità di accompagnamento;</t>
  </si>
  <si>
    <t>Nel caso di pensione da lavoro e/o reversibilità e/o accompagnamento si considera l'importo mensile indicato nel prospetto riepilogativo degli enti previdenziali proposti, per l'anno in corso, ridotto di € 100,00 da lasciare all'utente per le proprie spese personali</t>
  </si>
  <si>
    <t>L’importo non corrisposto dall’utente e  sino all'importo  massimo di € 5.500,00 annui (ovvero € 2.700,00 annui in caso di frequenza a tempo parziale), verrà corrisposto in linea di massima al beneficiario trimestralmente e a consuntivo delle spese sostenute ovvero direttamente da parte dell’Ambito al soggetto erogatore del servizio, in  base  delle condizioni complessive del soggetto/sua rete di riferimento o secondo eventuali accordi tra il beneficiario/sua rete di riferimento e il servizio sociale competente. Le eventuali assenze saranno a carico dell'utente e non potranno essere coperte dal sostegno economico erogato dall'Ambito.</t>
  </si>
  <si>
    <r>
      <rPr>
        <b/>
        <sz val="11"/>
        <rFont val="Arial"/>
        <family val="2"/>
      </rPr>
      <t>CDD</t>
    </r>
    <r>
      <rPr>
        <sz val="11"/>
        <rFont val="Arial"/>
        <family val="2"/>
      </rPr>
      <t>:  Per il 2020, fatto salvo l'importo annuo massimo sopra riportato, vengono stabilite le seguenti quote di riferimento da utilizzare nella Formula della progressione lineare: quota di compartecipazione minima mensile dell'utente: € 215,00 e quota di  compartecipazione massima mensile € 300,00 (ai fini della formula). Alle predette quote va aggiunta, in ogni caso, la quota di costo eccedente l'importo massimo erogabile dall'Ambito a copertura dei costi effettivamente esposti dall'UDO per la frequenza.</t>
    </r>
    <r>
      <rPr>
        <u val="single"/>
        <sz val="11"/>
        <rFont val="Arial"/>
        <family val="2"/>
      </rPr>
      <t xml:space="preserve"> ISEE iniziale</t>
    </r>
    <r>
      <rPr>
        <sz val="11"/>
        <rFont val="Arial"/>
        <family val="2"/>
      </rPr>
      <t xml:space="preserve"> € 3.000,00 e  </t>
    </r>
    <r>
      <rPr>
        <u val="single"/>
        <sz val="11"/>
        <rFont val="Arial"/>
        <family val="2"/>
      </rPr>
      <t>ISEE finale</t>
    </r>
    <r>
      <rPr>
        <sz val="11"/>
        <rFont val="Arial"/>
        <family val="2"/>
      </rPr>
      <t xml:space="preserve"> € 22.000,00;  c</t>
    </r>
    <r>
      <rPr>
        <u val="single"/>
        <sz val="11"/>
        <rFont val="Arial"/>
        <family val="2"/>
      </rPr>
      <t>osto/retta  mensile massima sostenibile</t>
    </r>
    <r>
      <rPr>
        <sz val="11"/>
        <rFont val="Arial"/>
        <family val="2"/>
      </rPr>
      <t xml:space="preserve"> dall'Ambito € 458,30 o € 225,00 in caso di frequenza part-time; </t>
    </r>
    <r>
      <rPr>
        <u val="single"/>
        <sz val="11"/>
        <rFont val="Arial"/>
        <family val="2"/>
      </rPr>
      <t>ISEE richiesto</t>
    </r>
    <r>
      <rPr>
        <sz val="11"/>
        <rFont val="Arial"/>
        <family val="2"/>
      </rPr>
      <t>: per utenti disabili maggiorenni ISEE sociosanitario dell'utente/beneficiario e  per utenti disabili minorenni ISEE Minorenni.</t>
    </r>
  </si>
  <si>
    <r>
      <rPr>
        <b/>
        <sz val="11"/>
        <rFont val="Arial"/>
        <family val="2"/>
      </rPr>
      <t>CSE</t>
    </r>
    <r>
      <rPr>
        <sz val="11"/>
        <rFont val="Arial"/>
        <family val="2"/>
      </rPr>
      <t xml:space="preserve">: Per il 2020, fatto salvo l'importo annuo massimo sopra riportato, vengono stabilite le seguenti quote di riferimento da utilizzare nella Formula della progressione lineare:  </t>
    </r>
    <r>
      <rPr>
        <u val="single"/>
        <sz val="11"/>
        <rFont val="Arial"/>
        <family val="2"/>
      </rPr>
      <t>quota di compartecipazione minima mensile</t>
    </r>
    <r>
      <rPr>
        <sz val="11"/>
        <rFont val="Arial"/>
        <family val="2"/>
      </rPr>
      <t>: € 215,00 e quota di  compartecipazione massima mensile € 300,00 (ai fini della formula). Alle predette quote va aggiunta, in ogni caso, la quota di costo eccedente l'importo massimo erogabile dall'Ambito a copertura dei costi effettivamente esposti dall'UDO per la frequenza. ISEE iniziale € 3.000,00 e  ISEE finale € 22.000,00;  costo/retta  mensile massima sostenibile dall'Ambito € 458,30 o  € 225,00 di tale importo in caso di frequenza part-time; ISEE richiesto: per utenti disabili maggiorenni  ISEE sociosanitario dell'utente/beneficiario e  per utenti disabili minorenni ISEE Minorenni.</t>
    </r>
  </si>
  <si>
    <r>
      <t xml:space="preserve"> </t>
    </r>
    <r>
      <rPr>
        <b/>
        <i/>
        <sz val="11"/>
        <rFont val="Arial"/>
        <family val="2"/>
      </rPr>
      <t>Quota massima di compartecipazione alla spesa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è il valore massimo di compartecipazione al costo del servizio da parte dell'utente = </t>
    </r>
    <r>
      <rPr>
        <b/>
        <sz val="11"/>
        <rFont val="Arial"/>
        <family val="2"/>
      </rPr>
      <t>valore in euro pari 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100% dell'importo della retta mensile 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</si>
</sst>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\-[$€-410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  <numFmt numFmtId="178" formatCode="[$€-410]\ #,##0.00;[Red]\-[$€-410]\ #,##0.00"/>
    <numFmt numFmtId="179" formatCode="_-* #,##0.00_-;\-* #,##0.00_-;_-* \-??_-;_-@_-"/>
    <numFmt numFmtId="180" formatCode="#,##0\ [$€-1];[Red]\-#,##0\ [$€-1]"/>
    <numFmt numFmtId="181" formatCode="_-[$€-410]\ * #,##0.00_-;\-[$€-410]\ * #,##0.00_-;_-[$€-410]\ * &quot;-&quot;??_-;_-@_-"/>
    <numFmt numFmtId="182" formatCode="_-* #,##0.000_-;\-* #,##0.000_-;_-* &quot;-&quot;??_-;_-@_-"/>
    <numFmt numFmtId="183" formatCode="0.0%"/>
    <numFmt numFmtId="184" formatCode="_-[$€]\ * #,##0.00_-;\-[$€]\ * #,##0.00_-;_-[$€]\ * &quot;-&quot;??_-;_-@_-"/>
  </numFmts>
  <fonts count="78">
    <font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i/>
      <u val="single"/>
      <sz val="11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40"/>
      <name val="Arial"/>
      <family val="2"/>
    </font>
    <font>
      <u val="single"/>
      <sz val="11"/>
      <name val="Arial"/>
      <family val="2"/>
    </font>
    <font>
      <sz val="1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Accounting"/>
      <sz val="11"/>
      <name val="Garamond"/>
      <family val="1"/>
    </font>
    <font>
      <u val="singleAccounting"/>
      <sz val="11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2" applyNumberFormat="0" applyFill="0" applyAlignment="0" applyProtection="0"/>
    <xf numFmtId="0" fontId="61" fillId="20" borderId="3" applyNumberFormat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184" fontId="0" fillId="0" borderId="0" applyFont="0" applyFill="0" applyBorder="0" applyAlignment="0" applyProtection="0"/>
    <xf numFmtId="0" fontId="62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9" fontId="0" fillId="0" borderId="0" applyFill="0" applyBorder="0" applyAlignment="0" applyProtection="0"/>
    <xf numFmtId="0" fontId="63" fillId="28" borderId="0" applyNumberFormat="0" applyBorder="0" applyAlignment="0" applyProtection="0"/>
    <xf numFmtId="0" fontId="0" fillId="29" borderId="4" applyNumberFormat="0" applyFont="0" applyAlignment="0" applyProtection="0"/>
    <xf numFmtId="0" fontId="64" fillId="19" borderId="5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1">
    <xf numFmtId="0" fontId="0" fillId="0" borderId="0" xfId="0" applyAlignment="1">
      <alignment/>
    </xf>
    <xf numFmtId="43" fontId="0" fillId="0" borderId="0" xfId="44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0" fontId="3" fillId="0" borderId="10" xfId="0" applyNumberFormat="1" applyFont="1" applyBorder="1" applyAlignment="1">
      <alignment wrapText="1"/>
    </xf>
    <xf numFmtId="0" fontId="4" fillId="32" borderId="0" xfId="0" applyFont="1" applyFill="1" applyAlignment="1">
      <alignment horizontal="left" wrapText="1"/>
    </xf>
    <xf numFmtId="172" fontId="5" fillId="0" borderId="0" xfId="0" applyNumberFormat="1" applyFont="1" applyBorder="1" applyAlignment="1">
      <alignment horizontal="center" wrapText="1"/>
    </xf>
    <xf numFmtId="172" fontId="5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33" borderId="0" xfId="0" applyNumberFormat="1" applyFont="1" applyFill="1" applyBorder="1" applyAlignment="1">
      <alignment wrapText="1"/>
    </xf>
    <xf numFmtId="172" fontId="4" fillId="32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3" fontId="0" fillId="0" borderId="0" xfId="44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wrapText="1"/>
    </xf>
    <xf numFmtId="43" fontId="0" fillId="0" borderId="11" xfId="44" applyBorder="1" applyAlignment="1">
      <alignment/>
    </xf>
    <xf numFmtId="43" fontId="0" fillId="0" borderId="0" xfId="44" applyFill="1" applyBorder="1" applyAlignment="1">
      <alignment/>
    </xf>
    <xf numFmtId="43" fontId="0" fillId="0" borderId="0" xfId="44" applyBorder="1" applyAlignment="1">
      <alignment horizontal="center" wrapText="1"/>
    </xf>
    <xf numFmtId="0" fontId="10" fillId="0" borderId="0" xfId="0" applyFont="1" applyAlignment="1">
      <alignment horizontal="justify" vertical="center"/>
    </xf>
    <xf numFmtId="43" fontId="0" fillId="0" borderId="0" xfId="44" applyFill="1" applyAlignment="1">
      <alignment/>
    </xf>
    <xf numFmtId="43" fontId="0" fillId="0" borderId="0" xfId="44" applyBorder="1" applyAlignment="1">
      <alignment wrapText="1"/>
    </xf>
    <xf numFmtId="17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10" xfId="0" applyNumberFormat="1" applyFont="1" applyBorder="1" applyAlignment="1">
      <alignment horizontal="justify" wrapText="1"/>
    </xf>
    <xf numFmtId="0" fontId="0" fillId="0" borderId="0" xfId="0" applyFill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12" xfId="0" applyFill="1" applyBorder="1" applyAlignment="1">
      <alignment/>
    </xf>
    <xf numFmtId="0" fontId="11" fillId="0" borderId="0" xfId="0" applyFont="1" applyFill="1" applyAlignment="1">
      <alignment horizontal="justify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3" xfId="0" applyFont="1" applyBorder="1" applyAlignment="1">
      <alignment horizontal="justify" wrapText="1"/>
    </xf>
    <xf numFmtId="0" fontId="11" fillId="0" borderId="14" xfId="0" applyFont="1" applyFill="1" applyBorder="1" applyAlignment="1">
      <alignment horizontal="justify" wrapText="1"/>
    </xf>
    <xf numFmtId="0" fontId="0" fillId="34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justify" wrapText="1"/>
    </xf>
    <xf numFmtId="179" fontId="0" fillId="0" borderId="15" xfId="46" applyFill="1" applyBorder="1" applyAlignment="1" applyProtection="1">
      <alignment horizontal="right" wrapText="1"/>
      <protection/>
    </xf>
    <xf numFmtId="179" fontId="0" fillId="0" borderId="10" xfId="46" applyFill="1" applyBorder="1" applyAlignment="1" applyProtection="1">
      <alignment wrapText="1"/>
      <protection/>
    </xf>
    <xf numFmtId="0" fontId="0" fillId="35" borderId="0" xfId="0" applyFont="1" applyFill="1" applyAlignment="1">
      <alignment/>
    </xf>
    <xf numFmtId="0" fontId="10" fillId="35" borderId="10" xfId="0" applyFont="1" applyFill="1" applyBorder="1" applyAlignment="1">
      <alignment horizontal="justify" wrapText="1"/>
    </xf>
    <xf numFmtId="0" fontId="12" fillId="35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179" fontId="0" fillId="0" borderId="13" xfId="46" applyFill="1" applyBorder="1" applyAlignment="1" applyProtection="1">
      <alignment wrapText="1"/>
      <protection/>
    </xf>
    <xf numFmtId="0" fontId="10" fillId="36" borderId="15" xfId="0" applyFont="1" applyFill="1" applyBorder="1" applyAlignment="1">
      <alignment horizontal="justify" wrapText="1"/>
    </xf>
    <xf numFmtId="179" fontId="0" fillId="0" borderId="15" xfId="46" applyFill="1" applyBorder="1" applyAlignment="1" applyProtection="1">
      <alignment wrapText="1"/>
      <protection/>
    </xf>
    <xf numFmtId="0" fontId="0" fillId="36" borderId="15" xfId="0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justify" wrapText="1"/>
    </xf>
    <xf numFmtId="179" fontId="0" fillId="0" borderId="15" xfId="46" applyFill="1" applyBorder="1" applyAlignment="1" applyProtection="1">
      <alignment horizontal="center" wrapText="1"/>
      <protection/>
    </xf>
    <xf numFmtId="0" fontId="16" fillId="36" borderId="15" xfId="0" applyFont="1" applyFill="1" applyBorder="1" applyAlignment="1">
      <alignment horizontal="justify" wrapText="1"/>
    </xf>
    <xf numFmtId="179" fontId="0" fillId="0" borderId="16" xfId="46" applyFill="1" applyBorder="1" applyAlignment="1" applyProtection="1">
      <alignment wrapText="1"/>
      <protection/>
    </xf>
    <xf numFmtId="179" fontId="0" fillId="0" borderId="0" xfId="0" applyNumberFormat="1" applyBorder="1" applyAlignment="1">
      <alignment wrapText="1"/>
    </xf>
    <xf numFmtId="179" fontId="0" fillId="0" borderId="0" xfId="46" applyFill="1" applyBorder="1" applyAlignment="1" applyProtection="1">
      <alignment wrapText="1"/>
      <protection/>
    </xf>
    <xf numFmtId="0" fontId="11" fillId="37" borderId="15" xfId="0" applyFont="1" applyFill="1" applyBorder="1" applyAlignment="1">
      <alignment horizontal="justify" wrapText="1"/>
    </xf>
    <xf numFmtId="179" fontId="0" fillId="37" borderId="15" xfId="46" applyFill="1" applyBorder="1" applyAlignment="1" applyProtection="1">
      <alignment wrapText="1"/>
      <protection/>
    </xf>
    <xf numFmtId="43" fontId="74" fillId="0" borderId="0" xfId="44" applyFont="1" applyBorder="1" applyAlignment="1">
      <alignment horizontal="center"/>
    </xf>
    <xf numFmtId="43" fontId="8" fillId="0" borderId="0" xfId="44" applyFont="1" applyBorder="1" applyAlignment="1">
      <alignment horizontal="center"/>
    </xf>
    <xf numFmtId="0" fontId="19" fillId="0" borderId="0" xfId="0" applyFont="1" applyAlignment="1">
      <alignment horizontal="justify" vertical="center"/>
    </xf>
    <xf numFmtId="8" fontId="19" fillId="0" borderId="11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6" fontId="19" fillId="0" borderId="11" xfId="0" applyNumberFormat="1" applyFont="1" applyBorder="1" applyAlignment="1">
      <alignment vertical="center" wrapText="1"/>
    </xf>
    <xf numFmtId="9" fontId="19" fillId="0" borderId="11" xfId="0" applyNumberFormat="1" applyFont="1" applyBorder="1" applyAlignment="1">
      <alignment vertical="center" wrapText="1"/>
    </xf>
    <xf numFmtId="0" fontId="75" fillId="0" borderId="0" xfId="0" applyFont="1" applyAlignment="1">
      <alignment/>
    </xf>
    <xf numFmtId="43" fontId="0" fillId="0" borderId="0" xfId="44" applyBorder="1" applyAlignment="1">
      <alignment horizontal="center" vertical="center"/>
    </xf>
    <xf numFmtId="43" fontId="0" fillId="0" borderId="11" xfId="44" applyFont="1" applyBorder="1" applyAlignment="1">
      <alignment wrapText="1"/>
    </xf>
    <xf numFmtId="43" fontId="0" fillId="0" borderId="0" xfId="44" applyFont="1" applyAlignment="1">
      <alignment/>
    </xf>
    <xf numFmtId="9" fontId="8" fillId="0" borderId="17" xfId="0" applyNumberFormat="1" applyFont="1" applyBorder="1" applyAlignment="1">
      <alignment/>
    </xf>
    <xf numFmtId="43" fontId="75" fillId="0" borderId="0" xfId="44" applyFont="1" applyBorder="1" applyAlignment="1">
      <alignment/>
    </xf>
    <xf numFmtId="0" fontId="0" fillId="0" borderId="0" xfId="0" applyAlignment="1">
      <alignment horizontal="left" wrapText="1"/>
    </xf>
    <xf numFmtId="43" fontId="74" fillId="0" borderId="0" xfId="44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43" fontId="0" fillId="0" borderId="0" xfId="44" applyFill="1" applyBorder="1" applyAlignment="1">
      <alignment wrapText="1"/>
    </xf>
    <xf numFmtId="43" fontId="0" fillId="0" borderId="0" xfId="44" applyFill="1" applyBorder="1" applyAlignment="1">
      <alignment horizontal="center" vertical="center" wrapText="1"/>
    </xf>
    <xf numFmtId="43" fontId="0" fillId="38" borderId="11" xfId="44" applyFont="1" applyFill="1" applyBorder="1" applyAlignment="1">
      <alignment/>
    </xf>
    <xf numFmtId="43" fontId="0" fillId="38" borderId="11" xfId="44" applyFill="1" applyBorder="1" applyAlignment="1">
      <alignment/>
    </xf>
    <xf numFmtId="0" fontId="0" fillId="38" borderId="11" xfId="0" applyFont="1" applyFill="1" applyBorder="1" applyAlignment="1">
      <alignment wrapText="1"/>
    </xf>
    <xf numFmtId="0" fontId="21" fillId="38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43" fontId="9" fillId="38" borderId="11" xfId="44" applyFont="1" applyFill="1" applyBorder="1" applyAlignment="1">
      <alignment/>
    </xf>
    <xf numFmtId="43" fontId="0" fillId="38" borderId="0" xfId="44" applyFill="1" applyAlignment="1">
      <alignment/>
    </xf>
    <xf numFmtId="0" fontId="0" fillId="38" borderId="0" xfId="0" applyFill="1" applyAlignment="1">
      <alignment/>
    </xf>
    <xf numFmtId="43" fontId="8" fillId="38" borderId="11" xfId="44" applyFont="1" applyFill="1" applyBorder="1" applyAlignment="1">
      <alignment wrapText="1"/>
    </xf>
    <xf numFmtId="43" fontId="0" fillId="38" borderId="0" xfId="44" applyFill="1" applyBorder="1" applyAlignment="1">
      <alignment/>
    </xf>
    <xf numFmtId="0" fontId="0" fillId="38" borderId="0" xfId="0" applyFill="1" applyBorder="1" applyAlignment="1">
      <alignment/>
    </xf>
    <xf numFmtId="43" fontId="8" fillId="38" borderId="11" xfId="44" applyFont="1" applyFill="1" applyBorder="1" applyAlignment="1">
      <alignment/>
    </xf>
    <xf numFmtId="43" fontId="8" fillId="38" borderId="11" xfId="44" applyFont="1" applyFill="1" applyBorder="1" applyAlignment="1">
      <alignment horizontal="center" wrapText="1"/>
    </xf>
    <xf numFmtId="43" fontId="8" fillId="38" borderId="0" xfId="44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 wrapText="1"/>
    </xf>
    <xf numFmtId="0" fontId="74" fillId="38" borderId="0" xfId="0" applyFont="1" applyFill="1" applyBorder="1" applyAlignment="1">
      <alignment/>
    </xf>
    <xf numFmtId="43" fontId="9" fillId="0" borderId="11" xfId="44" applyFont="1" applyBorder="1" applyAlignment="1">
      <alignment/>
    </xf>
    <xf numFmtId="181" fontId="0" fillId="0" borderId="11" xfId="44" applyNumberFormat="1" applyBorder="1" applyAlignment="1">
      <alignment/>
    </xf>
    <xf numFmtId="6" fontId="9" fillId="0" borderId="11" xfId="44" applyNumberFormat="1" applyFont="1" applyBorder="1" applyAlignment="1">
      <alignment/>
    </xf>
    <xf numFmtId="43" fontId="9" fillId="0" borderId="11" xfId="44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8" fontId="0" fillId="0" borderId="0" xfId="0" applyNumberFormat="1" applyAlignment="1">
      <alignment/>
    </xf>
    <xf numFmtId="43" fontId="0" fillId="0" borderId="11" xfId="44" applyBorder="1" applyAlignment="1">
      <alignment vertical="center" wrapText="1"/>
    </xf>
    <xf numFmtId="0" fontId="8" fillId="38" borderId="11" xfId="0" applyFont="1" applyFill="1" applyBorder="1" applyAlignment="1">
      <alignment wrapText="1"/>
    </xf>
    <xf numFmtId="6" fontId="19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9" fontId="19" fillId="0" borderId="11" xfId="0" applyNumberFormat="1" applyFont="1" applyFill="1" applyBorder="1" applyAlignment="1">
      <alignment vertical="center" wrapText="1"/>
    </xf>
    <xf numFmtId="8" fontId="19" fillId="0" borderId="11" xfId="0" applyNumberFormat="1" applyFont="1" applyFill="1" applyBorder="1" applyAlignment="1">
      <alignment vertical="center" wrapText="1"/>
    </xf>
    <xf numFmtId="8" fontId="19" fillId="0" borderId="11" xfId="0" applyNumberFormat="1" applyFont="1" applyBorder="1" applyAlignment="1">
      <alignment horizontal="right" vertical="center" wrapText="1"/>
    </xf>
    <xf numFmtId="10" fontId="75" fillId="0" borderId="0" xfId="0" applyNumberFormat="1" applyFont="1" applyFill="1" applyBorder="1" applyAlignment="1">
      <alignment/>
    </xf>
    <xf numFmtId="8" fontId="19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43" fontId="0" fillId="38" borderId="11" xfId="44" applyFont="1" applyFill="1" applyBorder="1" applyAlignment="1">
      <alignment/>
    </xf>
    <xf numFmtId="43" fontId="0" fillId="0" borderId="11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38" borderId="11" xfId="44" applyFont="1" applyFill="1" applyBorder="1" applyAlignment="1">
      <alignment/>
    </xf>
    <xf numFmtId="0" fontId="0" fillId="0" borderId="0" xfId="0" applyAlignment="1">
      <alignment/>
    </xf>
    <xf numFmtId="9" fontId="0" fillId="38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43" fontId="0" fillId="0" borderId="11" xfId="44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 wrapText="1"/>
    </xf>
    <xf numFmtId="44" fontId="55" fillId="0" borderId="11" xfId="61" applyFont="1" applyBorder="1" applyAlignment="1">
      <alignment wrapText="1"/>
    </xf>
    <xf numFmtId="44" fontId="55" fillId="0" borderId="11" xfId="61" applyFont="1" applyFill="1" applyBorder="1" applyAlignment="1">
      <alignment wrapText="1"/>
    </xf>
    <xf numFmtId="44" fontId="55" fillId="0" borderId="18" xfId="61" applyFont="1" applyFill="1" applyBorder="1" applyAlignment="1">
      <alignment wrapText="1"/>
    </xf>
    <xf numFmtId="44" fontId="55" fillId="0" borderId="19" xfId="61" applyFont="1" applyBorder="1" applyAlignment="1">
      <alignment wrapText="1"/>
    </xf>
    <xf numFmtId="44" fontId="55" fillId="0" borderId="19" xfId="61" applyFont="1" applyFill="1" applyBorder="1" applyAlignment="1">
      <alignment wrapText="1"/>
    </xf>
    <xf numFmtId="44" fontId="55" fillId="0" borderId="20" xfId="61" applyFont="1" applyFill="1" applyBorder="1" applyAlignment="1">
      <alignment wrapText="1"/>
    </xf>
    <xf numFmtId="43" fontId="8" fillId="0" borderId="0" xfId="44" applyFont="1" applyBorder="1" applyAlignment="1">
      <alignment horizontal="left"/>
    </xf>
    <xf numFmtId="43" fontId="74" fillId="0" borderId="0" xfId="44" applyFont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0" fillId="38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3" fontId="8" fillId="38" borderId="21" xfId="44" applyFont="1" applyFill="1" applyBorder="1" applyAlignment="1">
      <alignment/>
    </xf>
    <xf numFmtId="0" fontId="21" fillId="38" borderId="21" xfId="0" applyFont="1" applyFill="1" applyBorder="1" applyAlignment="1">
      <alignment vertical="center" wrapText="1"/>
    </xf>
    <xf numFmtId="0" fontId="8" fillId="38" borderId="21" xfId="0" applyFont="1" applyFill="1" applyBorder="1" applyAlignment="1">
      <alignment wrapText="1"/>
    </xf>
    <xf numFmtId="43" fontId="8" fillId="0" borderId="21" xfId="44" applyFont="1" applyBorder="1" applyAlignment="1">
      <alignment wrapText="1"/>
    </xf>
    <xf numFmtId="0" fontId="8" fillId="38" borderId="22" xfId="0" applyFont="1" applyFill="1" applyBorder="1" applyAlignment="1">
      <alignment wrapText="1"/>
    </xf>
    <xf numFmtId="43" fontId="8" fillId="0" borderId="22" xfId="44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/>
    </xf>
    <xf numFmtId="0" fontId="11" fillId="0" borderId="0" xfId="0" applyFont="1" applyAlignment="1">
      <alignment/>
    </xf>
    <xf numFmtId="0" fontId="0" fillId="38" borderId="0" xfId="0" applyFont="1" applyFill="1" applyAlignment="1">
      <alignment/>
    </xf>
    <xf numFmtId="9" fontId="8" fillId="38" borderId="11" xfId="0" applyNumberFormat="1" applyFont="1" applyFill="1" applyBorder="1" applyAlignment="1">
      <alignment/>
    </xf>
    <xf numFmtId="0" fontId="75" fillId="0" borderId="0" xfId="0" applyFont="1" applyAlignment="1">
      <alignment wrapText="1"/>
    </xf>
    <xf numFmtId="0" fontId="21" fillId="38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43" fontId="0" fillId="38" borderId="0" xfId="44" applyFont="1" applyFill="1" applyBorder="1" applyAlignment="1">
      <alignment/>
    </xf>
    <xf numFmtId="0" fontId="0" fillId="38" borderId="0" xfId="0" applyFont="1" applyFill="1" applyBorder="1" applyAlignment="1">
      <alignment/>
    </xf>
    <xf numFmtId="43" fontId="9" fillId="38" borderId="0" xfId="44" applyFont="1" applyFill="1" applyBorder="1" applyAlignment="1">
      <alignment/>
    </xf>
    <xf numFmtId="9" fontId="8" fillId="38" borderId="0" xfId="0" applyNumberFormat="1" applyFont="1" applyFill="1" applyBorder="1" applyAlignment="1">
      <alignment/>
    </xf>
    <xf numFmtId="179" fontId="75" fillId="0" borderId="10" xfId="46" applyFont="1" applyFill="1" applyBorder="1" applyAlignment="1" applyProtection="1">
      <alignment wrapText="1"/>
      <protection/>
    </xf>
    <xf numFmtId="179" fontId="0" fillId="0" borderId="10" xfId="46" applyFont="1" applyFill="1" applyBorder="1" applyAlignment="1" applyProtection="1">
      <alignment wrapText="1"/>
      <protection/>
    </xf>
    <xf numFmtId="179" fontId="76" fillId="0" borderId="10" xfId="46" applyFont="1" applyFill="1" applyBorder="1" applyAlignment="1" applyProtection="1">
      <alignment wrapText="1"/>
      <protection/>
    </xf>
    <xf numFmtId="0" fontId="11" fillId="0" borderId="11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4" fillId="0" borderId="23" xfId="0" applyFont="1" applyBorder="1" applyAlignment="1">
      <alignment horizontal="justify" vertical="center"/>
    </xf>
    <xf numFmtId="0" fontId="11" fillId="0" borderId="22" xfId="0" applyFont="1" applyBorder="1" applyAlignment="1">
      <alignment horizontal="justify" vertical="center"/>
    </xf>
    <xf numFmtId="0" fontId="10" fillId="0" borderId="22" xfId="0" applyFont="1" applyBorder="1" applyAlignment="1">
      <alignment horizontal="justify" vertical="center"/>
    </xf>
    <xf numFmtId="0" fontId="10" fillId="0" borderId="21" xfId="0" applyFont="1" applyFill="1" applyBorder="1" applyAlignment="1">
      <alignment horizontal="justify" vertical="center"/>
    </xf>
    <xf numFmtId="0" fontId="0" fillId="0" borderId="11" xfId="0" applyFont="1" applyBorder="1" applyAlignment="1">
      <alignment wrapText="1"/>
    </xf>
    <xf numFmtId="43" fontId="0" fillId="0" borderId="11" xfId="44" applyFont="1" applyFill="1" applyBorder="1" applyAlignment="1">
      <alignment/>
    </xf>
    <xf numFmtId="2" fontId="0" fillId="38" borderId="11" xfId="0" applyNumberFormat="1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3" fontId="8" fillId="0" borderId="0" xfId="44" applyFont="1" applyFill="1" applyBorder="1" applyAlignment="1">
      <alignment/>
    </xf>
    <xf numFmtId="43" fontId="29" fillId="39" borderId="11" xfId="44" applyFont="1" applyFill="1" applyBorder="1" applyAlignment="1">
      <alignment horizontal="center"/>
    </xf>
    <xf numFmtId="43" fontId="30" fillId="39" borderId="17" xfId="44" applyFont="1" applyFill="1" applyBorder="1" applyAlignment="1">
      <alignment/>
    </xf>
    <xf numFmtId="9" fontId="29" fillId="39" borderId="11" xfId="0" applyNumberFormat="1" applyFont="1" applyFill="1" applyBorder="1" applyAlignment="1">
      <alignment horizontal="center"/>
    </xf>
    <xf numFmtId="43" fontId="30" fillId="39" borderId="11" xfId="44" applyFont="1" applyFill="1" applyBorder="1" applyAlignment="1">
      <alignment/>
    </xf>
    <xf numFmtId="9" fontId="30" fillId="39" borderId="24" xfId="0" applyNumberFormat="1" applyFont="1" applyFill="1" applyBorder="1" applyAlignment="1">
      <alignment/>
    </xf>
    <xf numFmtId="43" fontId="30" fillId="39" borderId="24" xfId="44" applyFont="1" applyFill="1" applyBorder="1" applyAlignment="1">
      <alignment/>
    </xf>
    <xf numFmtId="0" fontId="30" fillId="39" borderId="24" xfId="0" applyFont="1" applyFill="1" applyBorder="1" applyAlignment="1">
      <alignment/>
    </xf>
    <xf numFmtId="43" fontId="30" fillId="39" borderId="25" xfId="44" applyFont="1" applyFill="1" applyBorder="1" applyAlignment="1">
      <alignment/>
    </xf>
    <xf numFmtId="43" fontId="30" fillId="39" borderId="21" xfId="44" applyFont="1" applyFill="1" applyBorder="1" applyAlignment="1">
      <alignment/>
    </xf>
    <xf numFmtId="9" fontId="30" fillId="39" borderId="11" xfId="0" applyNumberFormat="1" applyFont="1" applyFill="1" applyBorder="1" applyAlignment="1">
      <alignment/>
    </xf>
    <xf numFmtId="43" fontId="30" fillId="39" borderId="11" xfId="44" applyFont="1" applyFill="1" applyBorder="1" applyAlignment="1">
      <alignment horizontal="center"/>
    </xf>
    <xf numFmtId="9" fontId="30" fillId="39" borderId="0" xfId="0" applyNumberFormat="1" applyFont="1" applyFill="1" applyAlignment="1">
      <alignment/>
    </xf>
    <xf numFmtId="43" fontId="30" fillId="39" borderId="0" xfId="44" applyFont="1" applyFill="1" applyAlignment="1">
      <alignment horizontal="center"/>
    </xf>
    <xf numFmtId="0" fontId="30" fillId="39" borderId="0" xfId="0" applyFont="1" applyFill="1" applyAlignment="1">
      <alignment/>
    </xf>
    <xf numFmtId="43" fontId="30" fillId="39" borderId="0" xfId="44" applyFont="1" applyFill="1" applyAlignment="1">
      <alignment/>
    </xf>
    <xf numFmtId="43" fontId="30" fillId="39" borderId="11" xfId="44" applyFont="1" applyFill="1" applyBorder="1" applyAlignment="1">
      <alignment horizontal="right"/>
    </xf>
    <xf numFmtId="43" fontId="30" fillId="39" borderId="23" xfId="44" applyFont="1" applyFill="1" applyBorder="1" applyAlignment="1">
      <alignment horizontal="left" wrapText="1"/>
    </xf>
    <xf numFmtId="43" fontId="29" fillId="39" borderId="11" xfId="44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43" fontId="30" fillId="39" borderId="23" xfId="44" applyFont="1" applyFill="1" applyBorder="1" applyAlignment="1">
      <alignment horizontal="right"/>
    </xf>
    <xf numFmtId="9" fontId="29" fillId="39" borderId="25" xfId="0" applyNumberFormat="1" applyFont="1" applyFill="1" applyBorder="1" applyAlignment="1">
      <alignment/>
    </xf>
    <xf numFmtId="9" fontId="29" fillId="39" borderId="11" xfId="0" applyNumberFormat="1" applyFont="1" applyFill="1" applyBorder="1" applyAlignment="1">
      <alignment/>
    </xf>
    <xf numFmtId="43" fontId="30" fillId="39" borderId="11" xfId="44" applyFont="1" applyFill="1" applyBorder="1" applyAlignment="1">
      <alignment horizontal="left" wrapText="1"/>
    </xf>
    <xf numFmtId="43" fontId="30" fillId="39" borderId="0" xfId="44" applyFont="1" applyFill="1" applyBorder="1" applyAlignment="1">
      <alignment horizontal="right"/>
    </xf>
    <xf numFmtId="43" fontId="30" fillId="39" borderId="0" xfId="44" applyFont="1" applyFill="1" applyBorder="1" applyAlignment="1">
      <alignment/>
    </xf>
    <xf numFmtId="9" fontId="29" fillId="39" borderId="0" xfId="0" applyNumberFormat="1" applyFont="1" applyFill="1" applyAlignment="1">
      <alignment/>
    </xf>
    <xf numFmtId="43" fontId="30" fillId="0" borderId="0" xfId="44" applyFont="1" applyFill="1" applyBorder="1" applyAlignment="1">
      <alignment horizontal="right"/>
    </xf>
    <xf numFmtId="43" fontId="30" fillId="0" borderId="0" xfId="44" applyFont="1" applyFill="1" applyBorder="1" applyAlignment="1">
      <alignment/>
    </xf>
    <xf numFmtId="9" fontId="29" fillId="0" borderId="0" xfId="0" applyNumberFormat="1" applyFont="1" applyAlignment="1">
      <alignment/>
    </xf>
    <xf numFmtId="43" fontId="29" fillId="40" borderId="11" xfId="44" applyFont="1" applyFill="1" applyBorder="1" applyAlignment="1">
      <alignment horizontal="center"/>
    </xf>
    <xf numFmtId="43" fontId="30" fillId="40" borderId="21" xfId="44" applyFont="1" applyFill="1" applyBorder="1" applyAlignment="1">
      <alignment wrapText="1"/>
    </xf>
    <xf numFmtId="43" fontId="30" fillId="40" borderId="11" xfId="44" applyFont="1" applyFill="1" applyBorder="1" applyAlignment="1">
      <alignment/>
    </xf>
    <xf numFmtId="183" fontId="29" fillId="40" borderId="11" xfId="0" applyNumberFormat="1" applyFont="1" applyFill="1" applyBorder="1" applyAlignment="1">
      <alignment/>
    </xf>
    <xf numFmtId="9" fontId="29" fillId="40" borderId="11" xfId="0" applyNumberFormat="1" applyFont="1" applyFill="1" applyBorder="1" applyAlignment="1">
      <alignment/>
    </xf>
    <xf numFmtId="43" fontId="30" fillId="40" borderId="11" xfId="44" applyFont="1" applyFill="1" applyBorder="1" applyAlignment="1">
      <alignment wrapText="1"/>
    </xf>
    <xf numFmtId="183" fontId="29" fillId="40" borderId="11" xfId="0" applyNumberFormat="1" applyFont="1" applyFill="1" applyBorder="1" applyAlignment="1">
      <alignment wrapText="1"/>
    </xf>
    <xf numFmtId="9" fontId="29" fillId="40" borderId="11" xfId="0" applyNumberFormat="1" applyFont="1" applyFill="1" applyBorder="1" applyAlignment="1">
      <alignment wrapText="1"/>
    </xf>
    <xf numFmtId="0" fontId="29" fillId="40" borderId="11" xfId="0" applyFont="1" applyFill="1" applyBorder="1" applyAlignment="1">
      <alignment horizontal="center" wrapText="1"/>
    </xf>
    <xf numFmtId="4" fontId="30" fillId="40" borderId="26" xfId="0" applyNumberFormat="1" applyFont="1" applyFill="1" applyBorder="1" applyAlignment="1">
      <alignment vertical="center" wrapText="1"/>
    </xf>
    <xf numFmtId="183" fontId="29" fillId="40" borderId="26" xfId="0" applyNumberFormat="1" applyFont="1" applyFill="1" applyBorder="1" applyAlignment="1">
      <alignment vertical="center" wrapText="1"/>
    </xf>
    <xf numFmtId="0" fontId="30" fillId="40" borderId="26" xfId="0" applyFont="1" applyFill="1" applyBorder="1" applyAlignment="1">
      <alignment vertical="center" wrapText="1"/>
    </xf>
    <xf numFmtId="9" fontId="29" fillId="40" borderId="26" xfId="0" applyNumberFormat="1" applyFont="1" applyFill="1" applyBorder="1" applyAlignment="1">
      <alignment vertical="center" wrapText="1"/>
    </xf>
    <xf numFmtId="0" fontId="30" fillId="40" borderId="21" xfId="0" applyFont="1" applyFill="1" applyBorder="1" applyAlignment="1">
      <alignment vertical="center" wrapText="1"/>
    </xf>
    <xf numFmtId="43" fontId="30" fillId="0" borderId="0" xfId="44" applyFont="1" applyFill="1" applyBorder="1" applyAlignment="1">
      <alignment wrapText="1"/>
    </xf>
    <xf numFmtId="43" fontId="29" fillId="41" borderId="11" xfId="44" applyFont="1" applyFill="1" applyBorder="1" applyAlignment="1">
      <alignment horizontal="center"/>
    </xf>
    <xf numFmtId="43" fontId="30" fillId="41" borderId="21" xfId="44" applyFont="1" applyFill="1" applyBorder="1" applyAlignment="1">
      <alignment wrapText="1"/>
    </xf>
    <xf numFmtId="43" fontId="30" fillId="41" borderId="11" xfId="44" applyFont="1" applyFill="1" applyBorder="1" applyAlignment="1">
      <alignment/>
    </xf>
    <xf numFmtId="9" fontId="29" fillId="41" borderId="11" xfId="0" applyNumberFormat="1" applyFont="1" applyFill="1" applyBorder="1" applyAlignment="1">
      <alignment/>
    </xf>
    <xf numFmtId="43" fontId="30" fillId="41" borderId="11" xfId="44" applyFont="1" applyFill="1" applyBorder="1" applyAlignment="1">
      <alignment wrapText="1"/>
    </xf>
    <xf numFmtId="183" fontId="29" fillId="41" borderId="11" xfId="0" applyNumberFormat="1" applyFont="1" applyFill="1" applyBorder="1" applyAlignment="1">
      <alignment wrapText="1"/>
    </xf>
    <xf numFmtId="9" fontId="29" fillId="41" borderId="11" xfId="0" applyNumberFormat="1" applyFont="1" applyFill="1" applyBorder="1" applyAlignment="1">
      <alignment wrapText="1"/>
    </xf>
    <xf numFmtId="43" fontId="30" fillId="0" borderId="0" xfId="44" applyFont="1" applyFill="1" applyAlignment="1">
      <alignment/>
    </xf>
    <xf numFmtId="9" fontId="30" fillId="0" borderId="0" xfId="0" applyNumberFormat="1" applyFont="1" applyAlignment="1">
      <alignment/>
    </xf>
    <xf numFmtId="43" fontId="29" fillId="42" borderId="11" xfId="44" applyFont="1" applyFill="1" applyBorder="1" applyAlignment="1">
      <alignment vertical="center" wrapText="1"/>
    </xf>
    <xf numFmtId="43" fontId="30" fillId="42" borderId="11" xfId="44" applyFont="1" applyFill="1" applyBorder="1" applyAlignment="1">
      <alignment/>
    </xf>
    <xf numFmtId="43" fontId="29" fillId="42" borderId="11" xfId="44" applyFont="1" applyFill="1" applyBorder="1" applyAlignment="1">
      <alignment horizontal="center"/>
    </xf>
    <xf numFmtId="9" fontId="29" fillId="42" borderId="11" xfId="0" applyNumberFormat="1" applyFont="1" applyFill="1" applyBorder="1" applyAlignment="1">
      <alignment/>
    </xf>
    <xf numFmtId="43" fontId="29" fillId="39" borderId="11" xfId="44" applyFont="1" applyFill="1" applyBorder="1" applyAlignment="1">
      <alignment/>
    </xf>
    <xf numFmtId="43" fontId="30" fillId="0" borderId="0" xfId="44" applyFont="1" applyAlignment="1">
      <alignment/>
    </xf>
    <xf numFmtId="0" fontId="30" fillId="0" borderId="0" xfId="0" applyFont="1" applyAlignment="1">
      <alignment/>
    </xf>
    <xf numFmtId="43" fontId="29" fillId="6" borderId="11" xfId="44" applyFont="1" applyFill="1" applyBorder="1" applyAlignment="1">
      <alignment/>
    </xf>
    <xf numFmtId="43" fontId="30" fillId="6" borderId="11" xfId="44" applyFont="1" applyFill="1" applyBorder="1" applyAlignment="1">
      <alignment/>
    </xf>
    <xf numFmtId="43" fontId="29" fillId="6" borderId="11" xfId="44" applyFont="1" applyFill="1" applyBorder="1" applyAlignment="1">
      <alignment horizontal="center"/>
    </xf>
    <xf numFmtId="9" fontId="29" fillId="6" borderId="11" xfId="0" applyNumberFormat="1" applyFont="1" applyFill="1" applyBorder="1" applyAlignment="1">
      <alignment/>
    </xf>
    <xf numFmtId="0" fontId="4" fillId="0" borderId="27" xfId="0" applyFont="1" applyBorder="1" applyAlignment="1">
      <alignment horizontal="left" wrapText="1"/>
    </xf>
    <xf numFmtId="0" fontId="3" fillId="0" borderId="27" xfId="0" applyFont="1" applyBorder="1" applyAlignment="1">
      <alignment wrapText="1"/>
    </xf>
    <xf numFmtId="10" fontId="3" fillId="0" borderId="27" xfId="0" applyNumberFormat="1" applyFont="1" applyBorder="1" applyAlignment="1">
      <alignment wrapText="1"/>
    </xf>
    <xf numFmtId="0" fontId="4" fillId="43" borderId="0" xfId="0" applyFont="1" applyFill="1" applyAlignment="1">
      <alignment horizontal="left" wrapText="1"/>
    </xf>
    <xf numFmtId="172" fontId="4" fillId="43" borderId="0" xfId="0" applyNumberFormat="1" applyFont="1" applyFill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84" fontId="5" fillId="0" borderId="11" xfId="42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0" fillId="36" borderId="2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6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7" borderId="28" xfId="0" applyFont="1" applyFill="1" applyBorder="1" applyAlignment="1">
      <alignment horizontal="center" wrapText="1"/>
    </xf>
    <xf numFmtId="179" fontId="75" fillId="0" borderId="16" xfId="46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wrapText="1"/>
    </xf>
    <xf numFmtId="43" fontId="8" fillId="44" borderId="11" xfId="44" applyFont="1" applyFill="1" applyBorder="1" applyAlignment="1">
      <alignment horizontal="center" wrapText="1"/>
    </xf>
    <xf numFmtId="0" fontId="8" fillId="44" borderId="11" xfId="0" applyFont="1" applyFill="1" applyBorder="1" applyAlignment="1">
      <alignment horizontal="center" wrapText="1"/>
    </xf>
    <xf numFmtId="0" fontId="21" fillId="38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23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38" borderId="11" xfId="0" applyFill="1" applyBorder="1" applyAlignment="1">
      <alignment/>
    </xf>
    <xf numFmtId="0" fontId="21" fillId="38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18" fillId="0" borderId="0" xfId="0" applyFont="1" applyAlignment="1">
      <alignment horizontal="justify" vertical="center" wrapText="1"/>
    </xf>
    <xf numFmtId="8" fontId="19" fillId="0" borderId="11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8" fontId="19" fillId="0" borderId="11" xfId="0" applyNumberFormat="1" applyFont="1" applyBorder="1" applyAlignment="1">
      <alignment vertical="center" wrapText="1"/>
    </xf>
    <xf numFmtId="43" fontId="74" fillId="0" borderId="29" xfId="44" applyFont="1" applyBorder="1" applyAlignment="1">
      <alignment horizontal="left"/>
    </xf>
    <xf numFmtId="43" fontId="8" fillId="0" borderId="0" xfId="44" applyFont="1" applyBorder="1" applyAlignment="1">
      <alignment horizontal="left"/>
    </xf>
    <xf numFmtId="0" fontId="0" fillId="0" borderId="0" xfId="0" applyAlignment="1">
      <alignment/>
    </xf>
    <xf numFmtId="43" fontId="8" fillId="44" borderId="17" xfId="44" applyFont="1" applyFill="1" applyBorder="1" applyAlignment="1">
      <alignment horizontal="center"/>
    </xf>
    <xf numFmtId="0" fontId="0" fillId="44" borderId="24" xfId="0" applyFont="1" applyFill="1" applyBorder="1" applyAlignment="1">
      <alignment/>
    </xf>
    <xf numFmtId="0" fontId="0" fillId="44" borderId="25" xfId="0" applyFont="1" applyFill="1" applyBorder="1" applyAlignment="1">
      <alignment/>
    </xf>
    <xf numFmtId="43" fontId="0" fillId="0" borderId="11" xfId="44" applyBorder="1" applyAlignment="1">
      <alignment/>
    </xf>
    <xf numFmtId="0" fontId="0" fillId="0" borderId="11" xfId="0" applyBorder="1" applyAlignment="1">
      <alignment/>
    </xf>
    <xf numFmtId="0" fontId="8" fillId="4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6" fontId="19" fillId="0" borderId="23" xfId="0" applyNumberFormat="1" applyFont="1" applyFill="1" applyBorder="1" applyAlignment="1">
      <alignment vertical="center" wrapText="1"/>
    </xf>
    <xf numFmtId="6" fontId="19" fillId="0" borderId="21" xfId="0" applyNumberFormat="1" applyFont="1" applyFill="1" applyBorder="1" applyAlignment="1">
      <alignment vertical="center" wrapText="1"/>
    </xf>
    <xf numFmtId="9" fontId="19" fillId="0" borderId="23" xfId="0" applyNumberFormat="1" applyFont="1" applyFill="1" applyBorder="1" applyAlignment="1">
      <alignment vertical="center" wrapText="1"/>
    </xf>
    <xf numFmtId="9" fontId="19" fillId="0" borderId="21" xfId="0" applyNumberFormat="1" applyFont="1" applyFill="1" applyBorder="1" applyAlignment="1">
      <alignment vertical="center" wrapText="1"/>
    </xf>
    <xf numFmtId="43" fontId="0" fillId="0" borderId="0" xfId="44" applyFill="1" applyAlignment="1">
      <alignment horizontal="center"/>
    </xf>
    <xf numFmtId="0" fontId="0" fillId="38" borderId="11" xfId="0" applyFont="1" applyFill="1" applyBorder="1" applyAlignment="1">
      <alignment/>
    </xf>
    <xf numFmtId="43" fontId="75" fillId="0" borderId="0" xfId="44" applyFont="1" applyFill="1" applyBorder="1" applyAlignment="1">
      <alignment wrapText="1"/>
    </xf>
    <xf numFmtId="0" fontId="7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11" xfId="44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8" fontId="19" fillId="0" borderId="30" xfId="0" applyNumberFormat="1" applyFont="1" applyFill="1" applyBorder="1" applyAlignment="1">
      <alignment vertical="center" wrapText="1"/>
    </xf>
    <xf numFmtId="8" fontId="19" fillId="0" borderId="31" xfId="0" applyNumberFormat="1" applyFont="1" applyFill="1" applyBorder="1" applyAlignment="1">
      <alignment vertical="center" wrapText="1"/>
    </xf>
    <xf numFmtId="8" fontId="19" fillId="0" borderId="26" xfId="0" applyNumberFormat="1" applyFont="1" applyFill="1" applyBorder="1" applyAlignment="1">
      <alignment vertical="center" wrapText="1"/>
    </xf>
    <xf numFmtId="8" fontId="19" fillId="0" borderId="32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3" fontId="0" fillId="0" borderId="17" xfId="44" applyFont="1" applyBorder="1" applyAlignment="1">
      <alignment horizontal="center" wrapText="1"/>
    </xf>
    <xf numFmtId="43" fontId="0" fillId="0" borderId="24" xfId="44" applyBorder="1" applyAlignment="1">
      <alignment horizontal="center" wrapText="1"/>
    </xf>
    <xf numFmtId="43" fontId="0" fillId="0" borderId="25" xfId="44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38" borderId="23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43" fontId="8" fillId="44" borderId="11" xfId="44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 wrapText="1"/>
    </xf>
    <xf numFmtId="0" fontId="0" fillId="38" borderId="11" xfId="0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8" fillId="38" borderId="11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21" fillId="0" borderId="2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Font="1" applyBorder="1" applyAlignment="1">
      <alignment/>
    </xf>
    <xf numFmtId="43" fontId="74" fillId="0" borderId="0" xfId="44" applyFont="1" applyBorder="1" applyAlignment="1">
      <alignment horizontal="left" wrapText="1"/>
    </xf>
    <xf numFmtId="43" fontId="8" fillId="0" borderId="0" xfId="44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3" fontId="0" fillId="38" borderId="11" xfId="44" applyFont="1" applyFill="1" applyBorder="1" applyAlignment="1">
      <alignment horizontal="center" wrapText="1"/>
    </xf>
    <xf numFmtId="0" fontId="0" fillId="38" borderId="11" xfId="0" applyFont="1" applyFill="1" applyBorder="1" applyAlignment="1">
      <alignment wrapText="1"/>
    </xf>
    <xf numFmtId="43" fontId="19" fillId="38" borderId="11" xfId="44" applyFont="1" applyFill="1" applyBorder="1" applyAlignment="1">
      <alignment horizontal="center" wrapText="1"/>
    </xf>
    <xf numFmtId="6" fontId="19" fillId="0" borderId="23" xfId="0" applyNumberFormat="1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8" fillId="44" borderId="17" xfId="0" applyFont="1" applyFill="1" applyBorder="1" applyAlignment="1">
      <alignment horizontal="center" wrapText="1"/>
    </xf>
    <xf numFmtId="0" fontId="8" fillId="44" borderId="24" xfId="0" applyFont="1" applyFill="1" applyBorder="1" applyAlignment="1">
      <alignment horizontal="center" wrapText="1"/>
    </xf>
    <xf numFmtId="0" fontId="8" fillId="44" borderId="25" xfId="0" applyFont="1" applyFill="1" applyBorder="1" applyAlignment="1">
      <alignment horizontal="center" wrapText="1"/>
    </xf>
    <xf numFmtId="0" fontId="0" fillId="38" borderId="11" xfId="0" applyFont="1" applyFill="1" applyBorder="1" applyAlignment="1">
      <alignment/>
    </xf>
    <xf numFmtId="43" fontId="8" fillId="38" borderId="17" xfId="44" applyFont="1" applyFill="1" applyBorder="1" applyAlignment="1">
      <alignment horizontal="left" wrapText="1"/>
    </xf>
    <xf numFmtId="0" fontId="0" fillId="38" borderId="24" xfId="0" applyFont="1" applyFill="1" applyBorder="1" applyAlignment="1">
      <alignment horizontal="left" wrapText="1"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43" fontId="0" fillId="0" borderId="0" xfId="44" applyFont="1" applyFill="1" applyBorder="1" applyAlignment="1">
      <alignment horizontal="center" vertical="center" wrapText="1"/>
    </xf>
    <xf numFmtId="43" fontId="0" fillId="0" borderId="0" xfId="44" applyFill="1" applyBorder="1" applyAlignment="1">
      <alignment horizontal="center" vertical="center" wrapText="1"/>
    </xf>
    <xf numFmtId="0" fontId="0" fillId="44" borderId="24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0" borderId="21" xfId="0" applyFill="1" applyBorder="1" applyAlignment="1">
      <alignment vertical="center" wrapText="1"/>
    </xf>
    <xf numFmtId="9" fontId="19" fillId="0" borderId="23" xfId="0" applyNumberFormat="1" applyFont="1" applyBorder="1" applyAlignment="1">
      <alignment vertical="center" wrapText="1"/>
    </xf>
    <xf numFmtId="8" fontId="19" fillId="0" borderId="17" xfId="0" applyNumberFormat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Font="1" applyBorder="1" applyAlignment="1">
      <alignment horizontal="left" wrapText="1"/>
    </xf>
    <xf numFmtId="43" fontId="0" fillId="0" borderId="0" xfId="44" applyBorder="1" applyAlignment="1">
      <alignment horizontal="center" vertical="center"/>
    </xf>
    <xf numFmtId="0" fontId="0" fillId="38" borderId="11" xfId="0" applyFont="1" applyFill="1" applyBorder="1" applyAlignment="1">
      <alignment horizontal="center" wrapText="1"/>
    </xf>
    <xf numFmtId="43" fontId="0" fillId="38" borderId="11" xfId="44" applyFill="1" applyBorder="1" applyAlignment="1">
      <alignment/>
    </xf>
    <xf numFmtId="0" fontId="19" fillId="0" borderId="0" xfId="0" applyFont="1" applyAlignment="1">
      <alignment horizontal="justify" vertical="center" wrapText="1"/>
    </xf>
    <xf numFmtId="0" fontId="8" fillId="0" borderId="26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3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3" fontId="30" fillId="40" borderId="31" xfId="44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30" fillId="40" borderId="23" xfId="0" applyFont="1" applyFill="1" applyBorder="1" applyAlignment="1">
      <alignment wrapText="1"/>
    </xf>
    <xf numFmtId="0" fontId="0" fillId="40" borderId="21" xfId="0" applyFill="1" applyBorder="1" applyAlignment="1">
      <alignment wrapText="1"/>
    </xf>
    <xf numFmtId="43" fontId="30" fillId="41" borderId="31" xfId="44" applyFont="1" applyFill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2" xfId="0" applyBorder="1" applyAlignment="1">
      <alignment vertical="top"/>
    </xf>
    <xf numFmtId="0" fontId="30" fillId="38" borderId="30" xfId="0" applyFont="1" applyFill="1" applyBorder="1" applyAlignment="1">
      <alignment horizontal="left" wrapText="1"/>
    </xf>
    <xf numFmtId="0" fontId="34" fillId="38" borderId="37" xfId="0" applyFont="1" applyFill="1" applyBorder="1" applyAlignment="1">
      <alignment horizontal="left" wrapText="1"/>
    </xf>
    <xf numFmtId="0" fontId="34" fillId="38" borderId="31" xfId="0" applyFont="1" applyFill="1" applyBorder="1" applyAlignment="1">
      <alignment horizontal="left" wrapText="1"/>
    </xf>
    <xf numFmtId="0" fontId="34" fillId="38" borderId="26" xfId="0" applyFont="1" applyFill="1" applyBorder="1" applyAlignment="1">
      <alignment horizontal="left" wrapText="1"/>
    </xf>
    <xf numFmtId="0" fontId="34" fillId="38" borderId="33" xfId="0" applyFont="1" applyFill="1" applyBorder="1" applyAlignment="1">
      <alignment horizontal="left" wrapText="1"/>
    </xf>
    <xf numFmtId="0" fontId="34" fillId="38" borderId="32" xfId="0" applyFont="1" applyFill="1" applyBorder="1" applyAlignment="1">
      <alignment horizontal="left" wrapText="1"/>
    </xf>
    <xf numFmtId="2" fontId="30" fillId="41" borderId="23" xfId="0" applyNumberFormat="1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43" fontId="28" fillId="0" borderId="38" xfId="44" applyFont="1" applyBorder="1" applyAlignment="1">
      <alignment horizontal="center" vertical="center"/>
    </xf>
    <xf numFmtId="43" fontId="28" fillId="0" borderId="39" xfId="44" applyFont="1" applyBorder="1" applyAlignment="1">
      <alignment horizontal="center" vertical="center"/>
    </xf>
    <xf numFmtId="43" fontId="28" fillId="0" borderId="40" xfId="44" applyFont="1" applyBorder="1" applyAlignment="1">
      <alignment horizontal="center" vertical="center"/>
    </xf>
    <xf numFmtId="43" fontId="28" fillId="0" borderId="41" xfId="44" applyFont="1" applyBorder="1" applyAlignment="1">
      <alignment horizontal="center" vertical="center"/>
    </xf>
    <xf numFmtId="43" fontId="28" fillId="0" borderId="42" xfId="44" applyFont="1" applyBorder="1" applyAlignment="1">
      <alignment horizontal="center" vertical="center"/>
    </xf>
    <xf numFmtId="43" fontId="28" fillId="0" borderId="43" xfId="44" applyFont="1" applyBorder="1" applyAlignment="1">
      <alignment horizontal="center" vertical="center"/>
    </xf>
    <xf numFmtId="43" fontId="33" fillId="39" borderId="0" xfId="44" applyFont="1" applyFill="1" applyBorder="1" applyAlignment="1">
      <alignment horizontal="center" wrapText="1"/>
    </xf>
    <xf numFmtId="0" fontId="0" fillId="0" borderId="0" xfId="0" applyAlignment="1">
      <alignment/>
    </xf>
    <xf numFmtId="43" fontId="30" fillId="40" borderId="31" xfId="44" applyFont="1" applyFill="1" applyBorder="1" applyAlignment="1">
      <alignment horizontal="center" vertical="top"/>
    </xf>
    <xf numFmtId="43" fontId="30" fillId="40" borderId="35" xfId="44" applyFont="1" applyFill="1" applyBorder="1" applyAlignment="1">
      <alignment horizontal="center" vertical="top"/>
    </xf>
    <xf numFmtId="43" fontId="30" fillId="40" borderId="32" xfId="44" applyFont="1" applyFill="1" applyBorder="1" applyAlignment="1">
      <alignment horizontal="center" vertical="top"/>
    </xf>
    <xf numFmtId="0" fontId="30" fillId="0" borderId="30" xfId="0" applyFont="1" applyBorder="1" applyAlignment="1">
      <alignment horizontal="left" wrapText="1"/>
    </xf>
    <xf numFmtId="0" fontId="30" fillId="0" borderId="37" xfId="0" applyFont="1" applyBorder="1" applyAlignment="1">
      <alignment horizontal="left" wrapText="1"/>
    </xf>
    <xf numFmtId="0" fontId="30" fillId="0" borderId="31" xfId="0" applyFont="1" applyBorder="1" applyAlignment="1">
      <alignment horizontal="left" wrapText="1"/>
    </xf>
    <xf numFmtId="0" fontId="30" fillId="0" borderId="26" xfId="0" applyFont="1" applyBorder="1" applyAlignment="1">
      <alignment horizontal="left" wrapText="1"/>
    </xf>
    <xf numFmtId="0" fontId="30" fillId="0" borderId="33" xfId="0" applyFont="1" applyBorder="1" applyAlignment="1">
      <alignment horizontal="left" wrapText="1"/>
    </xf>
    <xf numFmtId="0" fontId="30" fillId="0" borderId="32" xfId="0" applyFont="1" applyBorder="1" applyAlignment="1">
      <alignment horizontal="left" wrapText="1"/>
    </xf>
    <xf numFmtId="0" fontId="30" fillId="0" borderId="37" xfId="0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0" fontId="35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F1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12.8515625" style="0" customWidth="1"/>
  </cols>
  <sheetData>
    <row r="1" ht="12.75">
      <c r="A1" s="34"/>
    </row>
    <row r="2" ht="18.75" customHeight="1">
      <c r="A2" s="37" t="s">
        <v>147</v>
      </c>
    </row>
    <row r="3" ht="75">
      <c r="A3" s="169" t="s">
        <v>152</v>
      </c>
    </row>
    <row r="4" ht="15">
      <c r="A4" s="170"/>
    </row>
    <row r="5" ht="84.75" customHeight="1">
      <c r="A5" s="171" t="s">
        <v>151</v>
      </c>
    </row>
    <row r="6" ht="15">
      <c r="A6" s="172" t="s">
        <v>29</v>
      </c>
    </row>
    <row r="7" ht="28.5">
      <c r="A7" s="173" t="s">
        <v>153</v>
      </c>
    </row>
    <row r="8" ht="14.25">
      <c r="A8" s="173"/>
    </row>
    <row r="9" ht="42.75">
      <c r="A9" s="173" t="s">
        <v>154</v>
      </c>
    </row>
    <row r="10" ht="14.25">
      <c r="A10" s="173"/>
    </row>
    <row r="11" ht="28.5">
      <c r="A11" s="173" t="s">
        <v>155</v>
      </c>
    </row>
    <row r="12" ht="14.25">
      <c r="A12" s="173"/>
    </row>
    <row r="13" spans="1:6" ht="91.5" customHeight="1">
      <c r="A13" s="173" t="s">
        <v>209</v>
      </c>
      <c r="E13" s="73"/>
      <c r="F13" s="73"/>
    </row>
    <row r="14" spans="1:6" ht="99.75" customHeight="1">
      <c r="A14" s="173" t="s">
        <v>210</v>
      </c>
      <c r="E14" s="73"/>
      <c r="F14" s="73"/>
    </row>
    <row r="15" ht="98.25" customHeight="1">
      <c r="A15" s="174" t="s">
        <v>211</v>
      </c>
    </row>
    <row r="16" ht="17.25" customHeight="1">
      <c r="A16" s="26"/>
    </row>
    <row r="17" ht="126.75" customHeight="1">
      <c r="A17" s="256"/>
    </row>
    <row r="18" ht="1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V36"/>
  <sheetViews>
    <sheetView zoomScalePageLayoutView="0" workbookViewId="0" topLeftCell="A25">
      <selection activeCell="C15" sqref="C15"/>
    </sheetView>
  </sheetViews>
  <sheetFormatPr defaultColWidth="11.57421875" defaultRowHeight="12.75"/>
  <cols>
    <col min="1" max="1" width="16.00390625" style="0" customWidth="1"/>
    <col min="2" max="2" width="5.7109375" style="0" customWidth="1"/>
    <col min="3" max="3" width="117.140625" style="22" customWidth="1"/>
    <col min="4" max="4" width="19.00390625" style="63" customWidth="1"/>
    <col min="5" max="5" width="17.00390625" style="22" customWidth="1"/>
    <col min="6" max="249" width="9.140625" style="22" customWidth="1"/>
  </cols>
  <sheetData>
    <row r="1" spans="3:5" ht="66.75" customHeight="1">
      <c r="C1" s="29" t="s">
        <v>156</v>
      </c>
      <c r="D1" s="265"/>
      <c r="E1" s="266"/>
    </row>
    <row r="2" spans="1:7" ht="57.75" customHeight="1">
      <c r="A2" s="46" t="s">
        <v>26</v>
      </c>
      <c r="B2" s="46"/>
      <c r="C2" s="47" t="s">
        <v>212</v>
      </c>
      <c r="D2" s="48"/>
      <c r="E2" s="42"/>
      <c r="F2" s="43"/>
      <c r="G2" s="38"/>
    </row>
    <row r="3" spans="3:4" ht="13.5">
      <c r="C3" s="30"/>
      <c r="D3" s="49"/>
    </row>
    <row r="4" spans="3:9" ht="95.25" customHeight="1">
      <c r="C4" s="35" t="s">
        <v>157</v>
      </c>
      <c r="E4" s="167"/>
      <c r="F4" s="263"/>
      <c r="G4" s="263"/>
      <c r="H4" s="263"/>
      <c r="I4" s="263"/>
    </row>
    <row r="5" spans="3:4" ht="13.5">
      <c r="C5" s="31"/>
      <c r="D5" s="49"/>
    </row>
    <row r="6" spans="1:5" ht="55.5">
      <c r="A6" s="50" t="s">
        <v>24</v>
      </c>
      <c r="B6" s="50"/>
      <c r="C6" s="51" t="s">
        <v>149</v>
      </c>
      <c r="D6" s="49"/>
      <c r="E6" s="159"/>
    </row>
    <row r="7" spans="3:4" ht="15">
      <c r="C7" s="32"/>
      <c r="D7" s="49"/>
    </row>
    <row r="8" spans="1:4" ht="28.5">
      <c r="A8" s="50" t="s">
        <v>7</v>
      </c>
      <c r="B8" s="50"/>
      <c r="C8" s="52" t="s">
        <v>27</v>
      </c>
      <c r="D8" s="168"/>
    </row>
    <row r="9" spans="3:4" ht="15">
      <c r="C9" s="32"/>
      <c r="D9" s="49"/>
    </row>
    <row r="10" spans="1:4" ht="40.5" customHeight="1">
      <c r="A10" s="50" t="s">
        <v>8</v>
      </c>
      <c r="B10" s="50"/>
      <c r="C10" s="52" t="s">
        <v>28</v>
      </c>
      <c r="D10" s="166"/>
    </row>
    <row r="11" spans="1:6" ht="40.5" customHeight="1">
      <c r="A11" s="50"/>
      <c r="B11" s="50"/>
      <c r="C11" s="52"/>
      <c r="D11" s="49"/>
      <c r="E11" s="53" t="s">
        <v>40</v>
      </c>
      <c r="F11" s="53" t="s">
        <v>41</v>
      </c>
    </row>
    <row r="12" spans="1:6" s="22" customFormat="1" ht="49.5" customHeight="1">
      <c r="A12"/>
      <c r="B12"/>
      <c r="C12" s="44"/>
      <c r="D12" s="54"/>
      <c r="E12" s="258" t="s">
        <v>44</v>
      </c>
      <c r="F12" s="258"/>
    </row>
    <row r="13" spans="1:6" ht="96" customHeight="1">
      <c r="A13" s="259" t="s">
        <v>25</v>
      </c>
      <c r="B13" s="260" t="s">
        <v>34</v>
      </c>
      <c r="C13" s="55" t="s">
        <v>158</v>
      </c>
      <c r="D13" s="48" t="s">
        <v>45</v>
      </c>
      <c r="E13" s="48">
        <f>SUM(E14:E29)</f>
        <v>0</v>
      </c>
      <c r="F13" s="48">
        <f>SUM(F14:F29)</f>
        <v>0</v>
      </c>
    </row>
    <row r="14" spans="1:6" ht="13.5">
      <c r="A14" s="259"/>
      <c r="B14" s="260"/>
      <c r="C14" s="55" t="s">
        <v>30</v>
      </c>
      <c r="D14" s="56">
        <v>0</v>
      </c>
      <c r="E14" s="56">
        <v>0</v>
      </c>
      <c r="F14" s="56">
        <v>0</v>
      </c>
    </row>
    <row r="15" spans="1:6" ht="13.5">
      <c r="A15" s="259"/>
      <c r="B15" s="260"/>
      <c r="C15" s="55" t="s">
        <v>205</v>
      </c>
      <c r="D15" s="56"/>
      <c r="E15" s="56">
        <v>0</v>
      </c>
      <c r="F15" s="56">
        <v>0</v>
      </c>
    </row>
    <row r="16" spans="1:6" ht="13.5">
      <c r="A16" s="259"/>
      <c r="B16" s="260"/>
      <c r="C16" s="55" t="s">
        <v>206</v>
      </c>
      <c r="D16" s="56">
        <v>0</v>
      </c>
      <c r="E16" s="56">
        <v>0</v>
      </c>
      <c r="F16" s="56">
        <v>0</v>
      </c>
    </row>
    <row r="17" spans="1:6" ht="13.5">
      <c r="A17" s="259"/>
      <c r="B17" s="260"/>
      <c r="C17" s="55" t="s">
        <v>207</v>
      </c>
      <c r="D17" s="56"/>
      <c r="E17" s="56">
        <v>0</v>
      </c>
      <c r="F17" s="56">
        <v>0</v>
      </c>
    </row>
    <row r="18" spans="1:6" ht="27.75">
      <c r="A18" s="259"/>
      <c r="B18" s="260"/>
      <c r="C18" s="55" t="s">
        <v>204</v>
      </c>
      <c r="D18" s="56"/>
      <c r="E18" s="56">
        <v>0</v>
      </c>
      <c r="F18" s="56">
        <v>0</v>
      </c>
    </row>
    <row r="19" spans="1:6" ht="27.75">
      <c r="A19" s="259"/>
      <c r="B19" s="260"/>
      <c r="C19" s="55" t="s">
        <v>208</v>
      </c>
      <c r="D19" s="56">
        <v>0</v>
      </c>
      <c r="E19" s="56">
        <v>0</v>
      </c>
      <c r="F19" s="56">
        <v>0</v>
      </c>
    </row>
    <row r="20" spans="1:6" ht="12.75" customHeight="1">
      <c r="A20" s="259"/>
      <c r="B20" s="260" t="s">
        <v>35</v>
      </c>
      <c r="C20" s="260"/>
      <c r="D20" s="56">
        <f>SUM(D14:D19)</f>
        <v>0</v>
      </c>
      <c r="E20" s="56">
        <f>SUM(E14:E19)</f>
        <v>0</v>
      </c>
      <c r="F20" s="56">
        <f>SUM(F14:F19)</f>
        <v>0</v>
      </c>
    </row>
    <row r="21" spans="1:252" s="33" customFormat="1" ht="15" customHeight="1">
      <c r="A21" s="259"/>
      <c r="B21" s="261" t="s">
        <v>20</v>
      </c>
      <c r="C21" s="261"/>
      <c r="D21" s="48"/>
      <c r="E21" s="48"/>
      <c r="F21" s="48"/>
      <c r="G21" s="39"/>
      <c r="IP21" s="34"/>
      <c r="IQ21" s="34"/>
      <c r="IR21" s="34"/>
    </row>
    <row r="22" spans="1:7" ht="36.75" customHeight="1">
      <c r="A22" s="259"/>
      <c r="B22" s="262"/>
      <c r="C22" s="58" t="s">
        <v>36</v>
      </c>
      <c r="D22" s="59"/>
      <c r="E22" s="59"/>
      <c r="F22" s="59"/>
      <c r="G22" s="38"/>
    </row>
    <row r="23" spans="1:7" ht="36.75" customHeight="1">
      <c r="A23" s="259"/>
      <c r="B23" s="262"/>
      <c r="C23" s="58" t="s">
        <v>37</v>
      </c>
      <c r="D23" s="56"/>
      <c r="E23" s="56"/>
      <c r="F23" s="56"/>
      <c r="G23" s="38"/>
    </row>
    <row r="24" spans="1:252" s="33" customFormat="1" ht="15" customHeight="1">
      <c r="A24" s="259"/>
      <c r="B24" s="261" t="s">
        <v>20</v>
      </c>
      <c r="C24" s="261"/>
      <c r="D24" s="48"/>
      <c r="E24" s="48"/>
      <c r="F24" s="48"/>
      <c r="G24" s="39"/>
      <c r="IP24" s="34"/>
      <c r="IQ24" s="34"/>
      <c r="IR24" s="34"/>
    </row>
    <row r="25" spans="1:9" ht="51" customHeight="1">
      <c r="A25" s="259"/>
      <c r="B25" s="262"/>
      <c r="C25" s="60" t="s">
        <v>159</v>
      </c>
      <c r="D25" s="56"/>
      <c r="E25" s="56">
        <f>+E27/100*1</f>
        <v>0</v>
      </c>
      <c r="F25" s="56">
        <f>+F27/100*1</f>
        <v>0</v>
      </c>
      <c r="G25" s="38"/>
      <c r="I25" s="38"/>
    </row>
    <row r="26" spans="1:9" ht="51.75" customHeight="1">
      <c r="A26" s="259"/>
      <c r="B26" s="259"/>
      <c r="C26" s="60" t="s">
        <v>160</v>
      </c>
      <c r="D26" s="56"/>
      <c r="E26" s="56">
        <f>+E27/100*0.33</f>
        <v>0</v>
      </c>
      <c r="F26" s="56">
        <f>+F27/100*0.33</f>
        <v>0</v>
      </c>
      <c r="G26" s="38"/>
      <c r="I26" s="38"/>
    </row>
    <row r="27" spans="1:9" ht="13.5">
      <c r="A27" s="259"/>
      <c r="B27" s="262"/>
      <c r="C27" s="58" t="s">
        <v>39</v>
      </c>
      <c r="D27" s="56"/>
      <c r="E27" s="56">
        <v>0</v>
      </c>
      <c r="F27" s="56">
        <v>0</v>
      </c>
      <c r="G27" s="38"/>
      <c r="I27" s="38"/>
    </row>
    <row r="28" spans="1:7" ht="12.75" customHeight="1">
      <c r="A28" s="259"/>
      <c r="B28" s="261" t="s">
        <v>20</v>
      </c>
      <c r="C28" s="261"/>
      <c r="D28" s="56"/>
      <c r="E28" s="56"/>
      <c r="F28" s="56"/>
      <c r="G28" s="38"/>
    </row>
    <row r="29" spans="1:7" ht="13.5">
      <c r="A29" s="259"/>
      <c r="B29" s="57"/>
      <c r="C29" s="58" t="s">
        <v>150</v>
      </c>
      <c r="D29" s="56">
        <v>0</v>
      </c>
      <c r="E29" s="56">
        <v>0</v>
      </c>
      <c r="F29" s="56">
        <v>0</v>
      </c>
      <c r="G29" s="38"/>
    </row>
    <row r="30" spans="1:256" s="38" customFormat="1" ht="13.5">
      <c r="A30" s="40"/>
      <c r="B30" s="40"/>
      <c r="C30" s="45"/>
      <c r="D30" s="61"/>
      <c r="E30" s="43"/>
      <c r="F30" s="62"/>
      <c r="IP30" s="36"/>
      <c r="IQ30" s="36"/>
      <c r="IR30" s="36"/>
      <c r="IS30" s="36"/>
      <c r="IT30" s="36"/>
      <c r="IU30" s="36"/>
      <c r="IV30" s="36"/>
    </row>
    <row r="31" spans="1:256" s="38" customFormat="1" ht="13.5">
      <c r="A31" s="36"/>
      <c r="B31" s="36"/>
      <c r="C31" s="41"/>
      <c r="D31" s="63"/>
      <c r="IP31" s="36"/>
      <c r="IQ31" s="36"/>
      <c r="IR31" s="36"/>
      <c r="IS31" s="36"/>
      <c r="IT31" s="36"/>
      <c r="IU31" s="36"/>
      <c r="IV31" s="36"/>
    </row>
    <row r="32" spans="1:256" s="38" customFormat="1" ht="30" customHeight="1">
      <c r="A32" s="264" t="s">
        <v>42</v>
      </c>
      <c r="B32" s="264"/>
      <c r="C32" s="64" t="s">
        <v>38</v>
      </c>
      <c r="D32" s="65">
        <f>+D2-E13</f>
        <v>0</v>
      </c>
      <c r="IP32" s="36"/>
      <c r="IQ32" s="36"/>
      <c r="IR32" s="36"/>
      <c r="IS32" s="36"/>
      <c r="IT32" s="36"/>
      <c r="IU32" s="36"/>
      <c r="IV32" s="36"/>
    </row>
    <row r="33" spans="1:256" s="38" customFormat="1" ht="30" customHeight="1">
      <c r="A33" s="257" t="s">
        <v>43</v>
      </c>
      <c r="B33" s="257"/>
      <c r="C33" s="58" t="s">
        <v>38</v>
      </c>
      <c r="D33" s="65">
        <f>+D2-F13</f>
        <v>0</v>
      </c>
      <c r="IP33" s="36"/>
      <c r="IQ33" s="36"/>
      <c r="IR33" s="36"/>
      <c r="IS33" s="36"/>
      <c r="IT33" s="36"/>
      <c r="IU33" s="36"/>
      <c r="IV33" s="36"/>
    </row>
    <row r="34" spans="1:256" s="38" customFormat="1" ht="30" customHeight="1">
      <c r="A34" s="36"/>
      <c r="B34" s="36"/>
      <c r="C34" s="41"/>
      <c r="D34" s="63"/>
      <c r="IP34" s="36"/>
      <c r="IQ34" s="36"/>
      <c r="IR34" s="36"/>
      <c r="IS34" s="36"/>
      <c r="IT34" s="36"/>
      <c r="IU34" s="36"/>
      <c r="IV34" s="36"/>
    </row>
    <row r="36" ht="12.75">
      <c r="A36" s="34"/>
    </row>
  </sheetData>
  <sheetProtection selectLockedCells="1" selectUnlockedCells="1"/>
  <mergeCells count="13">
    <mergeCell ref="F4:I4"/>
    <mergeCell ref="B24:C24"/>
    <mergeCell ref="B25:B27"/>
    <mergeCell ref="B28:C28"/>
    <mergeCell ref="A32:B32"/>
    <mergeCell ref="D1:E1"/>
    <mergeCell ref="A33:B33"/>
    <mergeCell ref="E12:F12"/>
    <mergeCell ref="A13:A29"/>
    <mergeCell ref="B13:B19"/>
    <mergeCell ref="B20:C20"/>
    <mergeCell ref="B21:C21"/>
    <mergeCell ref="B22:B23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Y100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28.7109375" style="1" customWidth="1"/>
    <col min="2" max="2" width="13.8515625" style="1" customWidth="1"/>
    <col min="3" max="3" width="11.57421875" style="1" customWidth="1"/>
    <col min="4" max="4" width="15.00390625" style="0" customWidth="1"/>
    <col min="5" max="5" width="13.8515625" style="1" customWidth="1"/>
    <col min="6" max="6" width="13.00390625" style="0" customWidth="1"/>
    <col min="7" max="7" width="11.140625" style="1" customWidth="1"/>
    <col min="8" max="8" width="12.57421875" style="1" customWidth="1"/>
    <col min="9" max="9" width="9.8515625" style="0" hidden="1" customWidth="1"/>
    <col min="10" max="10" width="10.140625" style="0" customWidth="1"/>
    <col min="11" max="11" width="9.140625" style="0" customWidth="1"/>
    <col min="12" max="12" width="0.13671875" style="0" customWidth="1"/>
    <col min="13" max="13" width="7.7109375" style="0" customWidth="1"/>
    <col min="14" max="14" width="3.140625" style="0" customWidth="1"/>
    <col min="15" max="15" width="18.57421875" style="0" customWidth="1"/>
    <col min="16" max="16" width="7.8515625" style="0" customWidth="1"/>
    <col min="17" max="17" width="17.7109375" style="0" customWidth="1"/>
  </cols>
  <sheetData>
    <row r="1" spans="1:14" ht="12.75">
      <c r="A1" s="286" t="s">
        <v>202</v>
      </c>
      <c r="B1" s="287"/>
      <c r="C1" s="287"/>
      <c r="D1" s="287"/>
      <c r="E1" s="287"/>
      <c r="F1" s="287"/>
      <c r="G1" s="287"/>
      <c r="H1" s="288"/>
      <c r="I1" s="288"/>
      <c r="J1" s="288"/>
      <c r="K1" s="288"/>
      <c r="L1" s="288"/>
      <c r="M1" s="288"/>
      <c r="N1" s="288"/>
    </row>
    <row r="2" spans="1:14" ht="12.75">
      <c r="A2" s="143"/>
      <c r="B2" s="142"/>
      <c r="C2" s="142"/>
      <c r="D2" s="142"/>
      <c r="E2" s="142"/>
      <c r="F2" s="142"/>
      <c r="G2" s="142"/>
      <c r="H2" s="129"/>
      <c r="I2" s="129"/>
      <c r="J2" s="129"/>
      <c r="K2" s="129"/>
      <c r="L2" s="129"/>
      <c r="M2" s="129"/>
      <c r="N2" s="129"/>
    </row>
    <row r="3" spans="1:15" ht="12.75">
      <c r="A3" s="289" t="s">
        <v>129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/>
    </row>
    <row r="4" spans="1:16" ht="20.25" customHeight="1">
      <c r="A4" s="344" t="s">
        <v>46</v>
      </c>
      <c r="B4" s="283" t="s">
        <v>56</v>
      </c>
      <c r="C4" s="283" t="s">
        <v>55</v>
      </c>
      <c r="D4" s="283" t="s">
        <v>47</v>
      </c>
      <c r="E4" s="283" t="s">
        <v>48</v>
      </c>
      <c r="F4" s="283" t="s">
        <v>49</v>
      </c>
      <c r="G4" s="283"/>
      <c r="H4" s="283" t="s">
        <v>115</v>
      </c>
      <c r="I4" s="283"/>
      <c r="J4" s="283"/>
      <c r="K4" s="296" t="s">
        <v>117</v>
      </c>
      <c r="L4" s="297"/>
      <c r="M4" s="297"/>
      <c r="N4" s="298"/>
      <c r="O4" s="334" t="s">
        <v>121</v>
      </c>
      <c r="P4" s="120"/>
    </row>
    <row r="5" spans="1:16" ht="12">
      <c r="A5" s="345"/>
      <c r="B5" s="283"/>
      <c r="C5" s="283"/>
      <c r="D5" s="283"/>
      <c r="E5" s="283"/>
      <c r="F5" s="283"/>
      <c r="G5" s="283"/>
      <c r="H5" s="82" t="s">
        <v>50</v>
      </c>
      <c r="I5" s="283" t="s">
        <v>51</v>
      </c>
      <c r="J5" s="283"/>
      <c r="K5" s="296" t="s">
        <v>116</v>
      </c>
      <c r="L5" s="297"/>
      <c r="M5" s="297"/>
      <c r="N5" s="297"/>
      <c r="O5" s="335"/>
      <c r="P5" s="120"/>
    </row>
    <row r="6" spans="1:19" ht="38.25" customHeight="1">
      <c r="A6" s="70" t="s">
        <v>110</v>
      </c>
      <c r="B6" s="71">
        <v>5000</v>
      </c>
      <c r="C6" s="71">
        <v>16000</v>
      </c>
      <c r="D6" s="72">
        <v>0.12</v>
      </c>
      <c r="E6" s="72">
        <v>1</v>
      </c>
      <c r="F6" s="285">
        <v>18.5</v>
      </c>
      <c r="G6" s="285"/>
      <c r="H6" s="69">
        <v>2.22</v>
      </c>
      <c r="I6" s="285">
        <v>18.5</v>
      </c>
      <c r="J6" s="285"/>
      <c r="K6" s="297"/>
      <c r="L6" s="297"/>
      <c r="M6" s="297"/>
      <c r="N6" s="297"/>
      <c r="O6" s="122" t="s">
        <v>95</v>
      </c>
      <c r="P6" s="121"/>
      <c r="S6" s="110"/>
    </row>
    <row r="7" spans="1:16" ht="16.5" customHeight="1">
      <c r="A7" s="299" t="s">
        <v>113</v>
      </c>
      <c r="B7" s="301">
        <v>5000</v>
      </c>
      <c r="C7" s="301">
        <v>30000</v>
      </c>
      <c r="D7" s="303">
        <v>0.12</v>
      </c>
      <c r="E7" s="303">
        <v>1</v>
      </c>
      <c r="F7" s="313">
        <v>18.5</v>
      </c>
      <c r="G7" s="314"/>
      <c r="H7" s="282">
        <v>2.22</v>
      </c>
      <c r="I7" s="282">
        <v>18.5</v>
      </c>
      <c r="J7" s="282"/>
      <c r="K7" s="297"/>
      <c r="L7" s="297"/>
      <c r="M7" s="297"/>
      <c r="N7" s="297"/>
      <c r="O7" s="336" t="s">
        <v>62</v>
      </c>
      <c r="P7" s="121"/>
    </row>
    <row r="8" spans="1:16" ht="36" customHeight="1">
      <c r="A8" s="300"/>
      <c r="B8" s="302"/>
      <c r="C8" s="302"/>
      <c r="D8" s="304"/>
      <c r="E8" s="304"/>
      <c r="F8" s="315"/>
      <c r="G8" s="316"/>
      <c r="H8" s="282"/>
      <c r="I8" s="282"/>
      <c r="J8" s="282"/>
      <c r="K8" s="297"/>
      <c r="L8" s="297"/>
      <c r="M8" s="297"/>
      <c r="N8" s="297"/>
      <c r="O8" s="336"/>
      <c r="P8" s="121"/>
    </row>
    <row r="9" spans="1:16" ht="22.5">
      <c r="A9" s="70" t="s">
        <v>52</v>
      </c>
      <c r="B9" s="71">
        <v>5000</v>
      </c>
      <c r="C9" s="113">
        <v>30000</v>
      </c>
      <c r="D9" s="72">
        <v>0.12</v>
      </c>
      <c r="E9" s="72">
        <v>1</v>
      </c>
      <c r="F9" s="285">
        <v>18.6</v>
      </c>
      <c r="G9" s="285"/>
      <c r="H9" s="285">
        <v>2.23</v>
      </c>
      <c r="I9" s="285"/>
      <c r="J9" s="69">
        <v>18.6</v>
      </c>
      <c r="K9" s="297"/>
      <c r="L9" s="297"/>
      <c r="M9" s="297"/>
      <c r="N9" s="297"/>
      <c r="O9" s="122" t="s">
        <v>62</v>
      </c>
      <c r="P9" s="121"/>
    </row>
    <row r="10" spans="1:16" ht="12">
      <c r="A10" s="70" t="s">
        <v>111</v>
      </c>
      <c r="B10" s="71">
        <v>5000</v>
      </c>
      <c r="C10" s="71">
        <v>16000</v>
      </c>
      <c r="D10" s="72">
        <v>0.12</v>
      </c>
      <c r="E10" s="72">
        <v>1</v>
      </c>
      <c r="F10" s="285">
        <v>20</v>
      </c>
      <c r="G10" s="285"/>
      <c r="H10" s="285">
        <v>2.4</v>
      </c>
      <c r="I10" s="285"/>
      <c r="J10" s="69">
        <v>20</v>
      </c>
      <c r="K10" s="297"/>
      <c r="L10" s="297"/>
      <c r="M10" s="297"/>
      <c r="N10" s="297"/>
      <c r="O10" s="122" t="s">
        <v>63</v>
      </c>
      <c r="P10" s="121"/>
    </row>
    <row r="11" spans="1:16" ht="22.5">
      <c r="A11" s="114" t="s">
        <v>112</v>
      </c>
      <c r="B11" s="113">
        <v>5000</v>
      </c>
      <c r="C11" s="113">
        <v>30000</v>
      </c>
      <c r="D11" s="115">
        <v>0.12</v>
      </c>
      <c r="E11" s="115">
        <v>1</v>
      </c>
      <c r="F11" s="282">
        <v>20</v>
      </c>
      <c r="G11" s="282"/>
      <c r="H11" s="282">
        <v>2.4</v>
      </c>
      <c r="I11" s="282"/>
      <c r="J11" s="116">
        <v>20</v>
      </c>
      <c r="K11" s="297"/>
      <c r="L11" s="297"/>
      <c r="M11" s="297"/>
      <c r="N11" s="297"/>
      <c r="O11" s="122" t="s">
        <v>62</v>
      </c>
      <c r="P11" s="121"/>
    </row>
    <row r="12" spans="1:16" ht="12">
      <c r="A12" s="70" t="s">
        <v>61</v>
      </c>
      <c r="B12" s="71">
        <v>5000</v>
      </c>
      <c r="C12" s="71">
        <v>16000</v>
      </c>
      <c r="D12" s="115">
        <v>0.45</v>
      </c>
      <c r="E12" s="72">
        <v>1</v>
      </c>
      <c r="F12" s="285">
        <v>7.2</v>
      </c>
      <c r="G12" s="285"/>
      <c r="H12" s="70">
        <f>+F12*D12</f>
        <v>3.24</v>
      </c>
      <c r="I12" s="70"/>
      <c r="J12" s="111">
        <f>+F12*E12</f>
        <v>7.2</v>
      </c>
      <c r="K12" s="297"/>
      <c r="L12" s="297"/>
      <c r="M12" s="297"/>
      <c r="N12" s="297"/>
      <c r="O12" s="122" t="s">
        <v>63</v>
      </c>
      <c r="P12" s="119"/>
    </row>
    <row r="13" spans="1:16" ht="12">
      <c r="A13" s="70" t="s">
        <v>60</v>
      </c>
      <c r="B13" s="71">
        <v>5000</v>
      </c>
      <c r="C13" s="71">
        <v>16000</v>
      </c>
      <c r="D13" s="115">
        <v>0.13</v>
      </c>
      <c r="E13" s="72">
        <v>1</v>
      </c>
      <c r="F13" s="285">
        <v>15</v>
      </c>
      <c r="G13" s="285"/>
      <c r="H13" s="69">
        <f>+F13*D13</f>
        <v>1.9500000000000002</v>
      </c>
      <c r="I13" s="285">
        <f>+F13*E13</f>
        <v>15</v>
      </c>
      <c r="J13" s="285"/>
      <c r="K13" s="297"/>
      <c r="L13" s="297"/>
      <c r="M13" s="297"/>
      <c r="N13" s="297"/>
      <c r="O13" s="122" t="s">
        <v>63</v>
      </c>
      <c r="P13" s="121"/>
    </row>
    <row r="14" spans="1:16" ht="12">
      <c r="A14" s="271" t="s">
        <v>118</v>
      </c>
      <c r="B14" s="343">
        <v>5000</v>
      </c>
      <c r="C14" s="343">
        <v>16000</v>
      </c>
      <c r="D14" s="303">
        <v>0.13</v>
      </c>
      <c r="E14" s="361">
        <v>1</v>
      </c>
      <c r="F14" s="362">
        <v>15</v>
      </c>
      <c r="G14" s="363"/>
      <c r="H14" s="69">
        <f>+F14*0.13</f>
        <v>1.9500000000000002</v>
      </c>
      <c r="I14" s="69"/>
      <c r="J14" s="69">
        <f>+F14*E14</f>
        <v>15</v>
      </c>
      <c r="K14" s="297"/>
      <c r="L14" s="297"/>
      <c r="M14" s="297"/>
      <c r="N14" s="297"/>
      <c r="O14" s="276" t="s">
        <v>63</v>
      </c>
      <c r="P14" s="121"/>
    </row>
    <row r="15" spans="1:16" ht="12">
      <c r="A15" s="272"/>
      <c r="B15" s="335"/>
      <c r="C15" s="335"/>
      <c r="D15" s="360"/>
      <c r="E15" s="335"/>
      <c r="F15" s="270" t="s">
        <v>114</v>
      </c>
      <c r="G15" s="270"/>
      <c r="H15" s="285">
        <f>0.25*D14</f>
        <v>0.0325</v>
      </c>
      <c r="I15" s="285"/>
      <c r="J15" s="117">
        <f>0.25*E14</f>
        <v>0.25</v>
      </c>
      <c r="K15" s="297"/>
      <c r="L15" s="297"/>
      <c r="M15" s="297"/>
      <c r="N15" s="297"/>
      <c r="O15" s="277"/>
      <c r="P15" s="121"/>
    </row>
    <row r="16" spans="1:16" ht="19.5" customHeight="1">
      <c r="A16" s="70" t="s">
        <v>120</v>
      </c>
      <c r="B16" s="71">
        <v>5000</v>
      </c>
      <c r="C16" s="71">
        <v>10000</v>
      </c>
      <c r="D16" s="284"/>
      <c r="E16" s="284"/>
      <c r="F16" s="70" t="s">
        <v>53</v>
      </c>
      <c r="G16" s="70" t="s">
        <v>54</v>
      </c>
      <c r="H16" s="284"/>
      <c r="I16" s="284"/>
      <c r="J16" s="284"/>
      <c r="K16" s="297"/>
      <c r="L16" s="297"/>
      <c r="M16" s="297"/>
      <c r="N16" s="297"/>
      <c r="O16" s="122" t="s">
        <v>63</v>
      </c>
      <c r="P16" s="121"/>
    </row>
    <row r="17" spans="1:7" ht="12.75">
      <c r="A17" s="66"/>
      <c r="B17" s="67"/>
      <c r="C17" s="67"/>
      <c r="D17" s="67"/>
      <c r="E17" s="67"/>
      <c r="F17" s="67"/>
      <c r="G17" s="67"/>
    </row>
    <row r="18" spans="1:17" ht="15.75" customHeight="1">
      <c r="A18" s="368" t="s">
        <v>57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118"/>
    </row>
    <row r="19" spans="1:17" ht="15" customHeight="1">
      <c r="A19" s="368" t="s">
        <v>58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110"/>
    </row>
    <row r="20" spans="1:16" ht="12">
      <c r="A20" s="281" t="s">
        <v>119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7" ht="12" customHeight="1">
      <c r="A21" s="68"/>
      <c r="B21" s="67"/>
      <c r="C21" s="67"/>
      <c r="D21" s="67"/>
      <c r="E21" s="67"/>
      <c r="F21" s="67"/>
      <c r="G21" s="67"/>
    </row>
    <row r="22" spans="1:15" s="17" customFormat="1" ht="25.5" customHeight="1">
      <c r="A22" s="273" t="s">
        <v>64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275"/>
      <c r="N22" s="275"/>
      <c r="O22" s="275"/>
    </row>
    <row r="23" spans="1:16" ht="12.75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</row>
    <row r="24" spans="1:16" s="81" customFormat="1" ht="26.25" customHeight="1">
      <c r="A24" s="338" t="s">
        <v>140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</row>
    <row r="25" spans="1:16" s="81" customFormat="1" ht="16.5" customHeight="1">
      <c r="A25" s="8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s="81" customFormat="1" ht="15" customHeight="1">
      <c r="A26" s="267" t="s">
        <v>130</v>
      </c>
      <c r="B26" s="268"/>
      <c r="C26" s="268"/>
      <c r="D26" s="268"/>
      <c r="E26" s="268"/>
      <c r="F26" s="268"/>
      <c r="G26" s="268"/>
      <c r="H26" s="79"/>
      <c r="I26" s="79"/>
      <c r="J26" s="79"/>
      <c r="K26" s="79"/>
      <c r="L26" s="79"/>
      <c r="M26" s="79"/>
      <c r="N26" s="79"/>
      <c r="O26" s="79"/>
      <c r="P26" s="79"/>
    </row>
    <row r="27" spans="1:7" s="22" customFormat="1" ht="12.75" customHeight="1">
      <c r="A27" s="269" t="s">
        <v>131</v>
      </c>
      <c r="B27" s="269" t="s">
        <v>81</v>
      </c>
      <c r="C27" s="269" t="s">
        <v>82</v>
      </c>
      <c r="D27" s="279" t="s">
        <v>67</v>
      </c>
      <c r="E27" s="269" t="s">
        <v>65</v>
      </c>
      <c r="F27" s="269" t="s">
        <v>66</v>
      </c>
      <c r="G27" s="269" t="s">
        <v>93</v>
      </c>
    </row>
    <row r="28" spans="1:8" ht="12">
      <c r="A28" s="269"/>
      <c r="B28" s="269"/>
      <c r="C28" s="269"/>
      <c r="D28" s="279"/>
      <c r="E28" s="269"/>
      <c r="F28" s="269"/>
      <c r="G28" s="269"/>
      <c r="H28" s="27"/>
    </row>
    <row r="29" spans="1:17" ht="14.25" customHeight="1">
      <c r="A29" s="269"/>
      <c r="B29" s="278"/>
      <c r="C29" s="278"/>
      <c r="D29" s="280"/>
      <c r="E29" s="278"/>
      <c r="F29" s="278"/>
      <c r="G29" s="278"/>
      <c r="H29" s="27"/>
      <c r="I29" s="155" t="s">
        <v>33</v>
      </c>
      <c r="N29" s="355"/>
      <c r="O29" s="355"/>
      <c r="P29" s="355"/>
      <c r="Q29" s="355"/>
    </row>
    <row r="30" spans="1:17" ht="16.5" customHeight="1">
      <c r="A30" s="366" t="s">
        <v>122</v>
      </c>
      <c r="B30" s="367">
        <v>5000</v>
      </c>
      <c r="C30" s="367">
        <v>10000</v>
      </c>
      <c r="D30" s="86" t="s">
        <v>16</v>
      </c>
      <c r="E30" s="87">
        <v>2.5</v>
      </c>
      <c r="F30" s="87">
        <v>3.5</v>
      </c>
      <c r="G30" s="310" t="s">
        <v>94</v>
      </c>
      <c r="H30" s="24"/>
      <c r="I30" s="365">
        <v>7500</v>
      </c>
      <c r="J30" s="134"/>
      <c r="K30" s="134"/>
      <c r="L30" s="134"/>
      <c r="M30" s="134"/>
      <c r="N30" s="356"/>
      <c r="O30" s="355"/>
      <c r="P30" s="355"/>
      <c r="Q30" s="355"/>
    </row>
    <row r="31" spans="1:17" ht="12">
      <c r="A31" s="366"/>
      <c r="B31" s="278"/>
      <c r="C31" s="278"/>
      <c r="D31" s="87" t="s">
        <v>17</v>
      </c>
      <c r="E31" s="87">
        <v>3.5</v>
      </c>
      <c r="F31" s="87">
        <v>4.5</v>
      </c>
      <c r="G31" s="311"/>
      <c r="H31" s="24"/>
      <c r="I31" s="365"/>
      <c r="J31" s="134"/>
      <c r="K31" s="134"/>
      <c r="L31" s="134"/>
      <c r="M31" s="134"/>
      <c r="N31" s="357"/>
      <c r="O31" s="355"/>
      <c r="P31" s="355"/>
      <c r="Q31" s="355"/>
    </row>
    <row r="32" spans="1:17" ht="12">
      <c r="A32" s="366"/>
      <c r="B32" s="278"/>
      <c r="C32" s="278"/>
      <c r="D32" s="87" t="s">
        <v>18</v>
      </c>
      <c r="E32" s="87">
        <v>4.5</v>
      </c>
      <c r="F32" s="87">
        <v>5.5</v>
      </c>
      <c r="G32" s="311"/>
      <c r="H32" s="24"/>
      <c r="I32" s="365"/>
      <c r="J32" s="134"/>
      <c r="K32" s="134"/>
      <c r="L32" s="134"/>
      <c r="M32" s="134"/>
      <c r="N32" s="357"/>
      <c r="O32" s="355"/>
      <c r="P32" s="355"/>
      <c r="Q32" s="355"/>
    </row>
    <row r="33" spans="1:17" ht="16.5" customHeight="1">
      <c r="A33" s="328" t="s">
        <v>68</v>
      </c>
      <c r="B33" s="278">
        <v>5000</v>
      </c>
      <c r="C33" s="278">
        <v>10000</v>
      </c>
      <c r="D33" s="124" t="s">
        <v>73</v>
      </c>
      <c r="E33" s="86">
        <v>6.5</v>
      </c>
      <c r="F33" s="86">
        <v>7.5</v>
      </c>
      <c r="G33" s="311"/>
      <c r="H33" s="19"/>
      <c r="I33" s="365"/>
      <c r="J33" s="307"/>
      <c r="K33" s="308"/>
      <c r="L33" s="309"/>
      <c r="M33" s="309"/>
      <c r="N33" s="357"/>
      <c r="O33" s="355"/>
      <c r="P33" s="355"/>
      <c r="Q33" s="355"/>
    </row>
    <row r="34" spans="1:17" ht="15.75" customHeight="1">
      <c r="A34" s="328"/>
      <c r="B34" s="293"/>
      <c r="C34" s="293"/>
      <c r="D34" s="124" t="s">
        <v>74</v>
      </c>
      <c r="E34" s="86">
        <v>10.5</v>
      </c>
      <c r="F34" s="86">
        <v>11.5</v>
      </c>
      <c r="G34" s="311"/>
      <c r="H34" s="24"/>
      <c r="I34" s="365"/>
      <c r="J34" s="134"/>
      <c r="K34" s="134"/>
      <c r="L34" s="134"/>
      <c r="M34" s="134"/>
      <c r="N34" s="357"/>
      <c r="O34" s="355"/>
      <c r="P34" s="355"/>
      <c r="Q34" s="355"/>
    </row>
    <row r="35" spans="1:17" ht="12">
      <c r="A35" s="328"/>
      <c r="B35" s="293"/>
      <c r="C35" s="293"/>
      <c r="D35" s="86" t="s">
        <v>75</v>
      </c>
      <c r="E35" s="86">
        <v>15.5</v>
      </c>
      <c r="F35" s="86">
        <v>16.5</v>
      </c>
      <c r="G35" s="311"/>
      <c r="H35" s="24"/>
      <c r="I35" s="365"/>
      <c r="J35" s="134"/>
      <c r="K35" s="134"/>
      <c r="L35" s="134"/>
      <c r="M35" s="134"/>
      <c r="N35" s="357"/>
      <c r="O35" s="355"/>
      <c r="P35" s="355"/>
      <c r="Q35" s="355"/>
    </row>
    <row r="36" spans="1:17" ht="42.75" customHeight="1">
      <c r="A36" s="328"/>
      <c r="B36" s="293"/>
      <c r="C36" s="293"/>
      <c r="D36" s="86" t="s">
        <v>69</v>
      </c>
      <c r="E36" s="88" t="s">
        <v>70</v>
      </c>
      <c r="F36" s="88" t="s">
        <v>71</v>
      </c>
      <c r="G36" s="311"/>
      <c r="H36" s="84"/>
      <c r="I36" s="365"/>
      <c r="J36" s="134"/>
      <c r="K36" s="134"/>
      <c r="L36" s="134"/>
      <c r="M36" s="134"/>
      <c r="N36" s="357"/>
      <c r="O36" s="355"/>
      <c r="P36" s="355"/>
      <c r="Q36" s="355"/>
    </row>
    <row r="37" spans="1:17" ht="12">
      <c r="A37" s="323" t="s">
        <v>72</v>
      </c>
      <c r="B37" s="323"/>
      <c r="C37" s="323"/>
      <c r="D37" s="323"/>
      <c r="E37" s="323"/>
      <c r="F37" s="323"/>
      <c r="G37" s="311"/>
      <c r="H37" s="28"/>
      <c r="I37" s="365"/>
      <c r="J37" s="134"/>
      <c r="K37" s="134"/>
      <c r="L37" s="134"/>
      <c r="M37" s="134"/>
      <c r="N37" s="357"/>
      <c r="O37" s="355"/>
      <c r="P37" s="355"/>
      <c r="Q37" s="355"/>
    </row>
    <row r="38" spans="1:13" ht="26.25" customHeight="1">
      <c r="A38" s="364" t="s">
        <v>59</v>
      </c>
      <c r="B38" s="364"/>
      <c r="C38" s="364"/>
      <c r="D38" s="364"/>
      <c r="E38" s="364"/>
      <c r="F38" s="364"/>
      <c r="G38" s="311"/>
      <c r="H38" s="28"/>
      <c r="I38" s="74"/>
      <c r="J38" s="85"/>
      <c r="K38" s="42"/>
      <c r="L38" s="42"/>
      <c r="M38" s="42"/>
    </row>
    <row r="39" spans="1:13" ht="15" customHeight="1">
      <c r="A39" s="20"/>
      <c r="B39" s="20"/>
      <c r="C39" s="20"/>
      <c r="D39" s="20"/>
      <c r="E39" s="20"/>
      <c r="F39" s="20"/>
      <c r="G39" s="20"/>
      <c r="H39" s="28"/>
      <c r="I39" s="74"/>
      <c r="J39" s="85"/>
      <c r="K39" s="42"/>
      <c r="L39" s="42"/>
      <c r="M39" s="42"/>
    </row>
    <row r="40" spans="1:13" ht="15" customHeight="1">
      <c r="A40" s="294" t="s">
        <v>132</v>
      </c>
      <c r="B40" s="295"/>
      <c r="C40" s="295"/>
      <c r="D40" s="295"/>
      <c r="E40" s="295"/>
      <c r="F40" s="144"/>
      <c r="G40" s="20"/>
      <c r="H40" s="28"/>
      <c r="I40" s="74"/>
      <c r="J40" s="85"/>
      <c r="K40" s="42"/>
      <c r="L40" s="42"/>
      <c r="M40" s="42"/>
    </row>
    <row r="41" spans="1:13" ht="12" customHeight="1">
      <c r="A41" s="269" t="s">
        <v>81</v>
      </c>
      <c r="B41" s="269" t="s">
        <v>82</v>
      </c>
      <c r="C41" s="292" t="s">
        <v>76</v>
      </c>
      <c r="D41" s="293"/>
      <c r="E41" s="354" t="s">
        <v>107</v>
      </c>
      <c r="G41" s="90"/>
      <c r="H41" s="28"/>
      <c r="I41" s="74"/>
      <c r="J41" s="85"/>
      <c r="K41" s="42"/>
      <c r="L41" s="42"/>
      <c r="M41" s="42"/>
    </row>
    <row r="42" spans="1:8" ht="14.25" customHeight="1">
      <c r="A42" s="269"/>
      <c r="B42" s="269"/>
      <c r="C42" s="293"/>
      <c r="D42" s="293"/>
      <c r="E42" s="354"/>
      <c r="G42" s="90"/>
      <c r="H42" s="28"/>
    </row>
    <row r="43" spans="1:7" ht="39" customHeight="1">
      <c r="A43" s="306"/>
      <c r="B43" s="306"/>
      <c r="C43" s="83" t="s">
        <v>65</v>
      </c>
      <c r="D43" s="83" t="s">
        <v>66</v>
      </c>
      <c r="E43" s="354"/>
      <c r="G43" s="67"/>
    </row>
    <row r="44" spans="1:7" ht="12">
      <c r="A44" s="125">
        <v>5000</v>
      </c>
      <c r="B44" s="125">
        <v>10000</v>
      </c>
      <c r="C44" s="125">
        <v>50</v>
      </c>
      <c r="D44" s="125">
        <v>60</v>
      </c>
      <c r="E44" s="123" t="s">
        <v>63</v>
      </c>
      <c r="G44" s="19"/>
    </row>
    <row r="45" spans="1:7" ht="12">
      <c r="A45" s="322" t="s">
        <v>77</v>
      </c>
      <c r="B45" s="323"/>
      <c r="C45" s="323"/>
      <c r="D45" s="323"/>
      <c r="E45" s="323"/>
      <c r="F45" s="127"/>
      <c r="G45" s="21"/>
    </row>
    <row r="46" spans="1:7" ht="12">
      <c r="A46" s="91"/>
      <c r="B46" s="161"/>
      <c r="C46" s="161"/>
      <c r="D46" s="161"/>
      <c r="E46" s="161"/>
      <c r="F46" s="127"/>
      <c r="G46" s="21"/>
    </row>
    <row r="47" spans="1:8" ht="15.75" customHeight="1">
      <c r="A47" s="294" t="s">
        <v>133</v>
      </c>
      <c r="B47" s="294"/>
      <c r="C47" s="294"/>
      <c r="D47" s="294"/>
      <c r="E47" s="294"/>
      <c r="F47" s="294"/>
      <c r="G47" s="294"/>
      <c r="H47" s="294"/>
    </row>
    <row r="48" spans="1:8" ht="12">
      <c r="A48" s="324" t="s">
        <v>134</v>
      </c>
      <c r="B48" s="269" t="s">
        <v>81</v>
      </c>
      <c r="C48" s="269" t="s">
        <v>82</v>
      </c>
      <c r="D48" s="331" t="s">
        <v>79</v>
      </c>
      <c r="E48" s="332"/>
      <c r="F48" s="332"/>
      <c r="G48" s="332"/>
      <c r="H48" s="293"/>
    </row>
    <row r="49" spans="1:8" ht="12">
      <c r="A49" s="325"/>
      <c r="B49" s="269"/>
      <c r="C49" s="269"/>
      <c r="D49" s="332"/>
      <c r="E49" s="332"/>
      <c r="F49" s="332"/>
      <c r="G49" s="332"/>
      <c r="H49" s="293"/>
    </row>
    <row r="50" spans="1:8" ht="39.75">
      <c r="A50" s="326"/>
      <c r="B50" s="306"/>
      <c r="C50" s="306"/>
      <c r="D50" s="112" t="s">
        <v>78</v>
      </c>
      <c r="E50" s="95" t="s">
        <v>65</v>
      </c>
      <c r="F50" s="112" t="s">
        <v>84</v>
      </c>
      <c r="G50" s="95" t="s">
        <v>66</v>
      </c>
      <c r="H50" s="83" t="s">
        <v>93</v>
      </c>
    </row>
    <row r="51" spans="1:8" ht="12">
      <c r="A51" s="92" t="s">
        <v>88</v>
      </c>
      <c r="B51" s="124">
        <v>5000</v>
      </c>
      <c r="C51" s="124">
        <v>10000</v>
      </c>
      <c r="D51" s="130">
        <v>0.5</v>
      </c>
      <c r="E51" s="124">
        <f>+A52*D51</f>
        <v>37.5</v>
      </c>
      <c r="F51" s="130">
        <v>0.6</v>
      </c>
      <c r="G51" s="124">
        <f>+A52*F51</f>
        <v>45</v>
      </c>
      <c r="H51" s="123" t="s">
        <v>63</v>
      </c>
    </row>
    <row r="52" spans="1:8" ht="12">
      <c r="A52" s="124">
        <v>75</v>
      </c>
      <c r="B52" s="76"/>
      <c r="C52" s="126"/>
      <c r="D52" s="126"/>
      <c r="E52" s="76"/>
      <c r="F52" s="126"/>
      <c r="G52" s="126"/>
      <c r="H52" s="76"/>
    </row>
    <row r="53" spans="1:8" ht="12">
      <c r="A53" s="92" t="s">
        <v>148</v>
      </c>
      <c r="B53" s="76"/>
      <c r="C53" s="126"/>
      <c r="D53" s="126"/>
      <c r="E53" s="76"/>
      <c r="F53" s="126"/>
      <c r="G53" s="126"/>
      <c r="H53" s="76"/>
    </row>
    <row r="54" spans="1:8" ht="12">
      <c r="A54" s="128">
        <v>30</v>
      </c>
      <c r="B54" s="76"/>
      <c r="C54" s="126"/>
      <c r="D54" s="126"/>
      <c r="E54" s="76"/>
      <c r="F54" s="126"/>
      <c r="G54" s="126"/>
      <c r="H54" s="76"/>
    </row>
    <row r="55" spans="3:7" ht="12">
      <c r="C55"/>
      <c r="G55"/>
    </row>
    <row r="56" spans="1:10" s="36" customFormat="1" ht="12.75">
      <c r="A56" s="289" t="s">
        <v>144</v>
      </c>
      <c r="B56" s="358"/>
      <c r="C56" s="358"/>
      <c r="D56" s="358"/>
      <c r="E56" s="358"/>
      <c r="F56" s="358"/>
      <c r="G56" s="358"/>
      <c r="H56" s="359"/>
      <c r="I56" s="157"/>
      <c r="J56" s="157"/>
    </row>
    <row r="57" spans="1:10" s="36" customFormat="1" ht="26.25" customHeight="1">
      <c r="A57" s="98" t="s">
        <v>146</v>
      </c>
      <c r="B57" s="350" t="s">
        <v>80</v>
      </c>
      <c r="C57" s="351"/>
      <c r="D57" s="352"/>
      <c r="E57" s="352"/>
      <c r="F57" s="352"/>
      <c r="G57" s="353"/>
      <c r="H57" s="112" t="s">
        <v>93</v>
      </c>
      <c r="I57" s="157"/>
      <c r="J57" s="157"/>
    </row>
    <row r="58" spans="1:10" s="36" customFormat="1" ht="39.75">
      <c r="A58" s="92" t="s">
        <v>87</v>
      </c>
      <c r="B58" s="160" t="s">
        <v>56</v>
      </c>
      <c r="C58" s="160" t="s">
        <v>55</v>
      </c>
      <c r="D58" s="112" t="s">
        <v>78</v>
      </c>
      <c r="E58" s="95" t="s">
        <v>65</v>
      </c>
      <c r="F58" s="112" t="s">
        <v>84</v>
      </c>
      <c r="G58" s="95" t="s">
        <v>66</v>
      </c>
      <c r="H58" s="306" t="s">
        <v>145</v>
      </c>
      <c r="I58" s="157"/>
      <c r="J58" s="157"/>
    </row>
    <row r="59" spans="1:10" s="36" customFormat="1" ht="12.75">
      <c r="A59" s="92">
        <v>13</v>
      </c>
      <c r="B59" s="124">
        <v>5000</v>
      </c>
      <c r="C59" s="124">
        <v>16000</v>
      </c>
      <c r="D59" s="158">
        <v>0.482</v>
      </c>
      <c r="E59" s="124">
        <f>+A59*D59</f>
        <v>6.266</v>
      </c>
      <c r="F59" s="158">
        <v>0.6</v>
      </c>
      <c r="G59" s="124">
        <f>+A59*F59</f>
        <v>7.8</v>
      </c>
      <c r="H59" s="349"/>
      <c r="I59" s="157"/>
      <c r="J59" s="157"/>
    </row>
    <row r="60" spans="1:10" s="36" customFormat="1" ht="12.75">
      <c r="A60" s="164"/>
      <c r="B60" s="162"/>
      <c r="C60" s="162"/>
      <c r="D60" s="165"/>
      <c r="E60" s="162"/>
      <c r="F60" s="165"/>
      <c r="G60" s="162"/>
      <c r="H60" s="163"/>
      <c r="I60" s="157"/>
      <c r="J60" s="157"/>
    </row>
    <row r="61" spans="1:10" s="36" customFormat="1" ht="12.75">
      <c r="A61" s="164"/>
      <c r="B61" s="162"/>
      <c r="C61" s="162"/>
      <c r="D61" s="165"/>
      <c r="E61" s="162"/>
      <c r="F61" s="165"/>
      <c r="G61" s="162"/>
      <c r="H61" s="163"/>
      <c r="I61" s="157"/>
      <c r="J61" s="157"/>
    </row>
    <row r="62" spans="1:6" s="36" customFormat="1" ht="12.75">
      <c r="A62" s="294" t="s">
        <v>135</v>
      </c>
      <c r="B62" s="294"/>
      <c r="C62" s="294"/>
      <c r="D62" s="294"/>
      <c r="E62" s="294"/>
      <c r="F62" s="294"/>
    </row>
    <row r="63" spans="1:21" ht="50.25" customHeight="1">
      <c r="A63" s="98" t="s">
        <v>46</v>
      </c>
      <c r="B63" s="160" t="s">
        <v>81</v>
      </c>
      <c r="C63" s="160" t="s">
        <v>82</v>
      </c>
      <c r="D63" s="95" t="s">
        <v>83</v>
      </c>
      <c r="E63" s="99" t="s">
        <v>85</v>
      </c>
      <c r="F63" s="83" t="s">
        <v>93</v>
      </c>
      <c r="G63" s="100"/>
      <c r="S63" s="342" t="s">
        <v>31</v>
      </c>
      <c r="T63" s="342"/>
      <c r="U63" s="341"/>
    </row>
    <row r="64" spans="1:21" ht="25.5">
      <c r="A64" s="98" t="s">
        <v>0</v>
      </c>
      <c r="B64" s="124">
        <v>3000</v>
      </c>
      <c r="C64" s="124">
        <v>22000</v>
      </c>
      <c r="D64" s="124">
        <v>215</v>
      </c>
      <c r="E64" s="124">
        <v>300</v>
      </c>
      <c r="F64" s="107" t="s">
        <v>95</v>
      </c>
      <c r="G64" s="102"/>
      <c r="S64" s="340">
        <v>813</v>
      </c>
      <c r="T64" s="340"/>
      <c r="U64" s="341"/>
    </row>
    <row r="65" spans="1:12" ht="42.75" customHeight="1">
      <c r="A65" s="328" t="s">
        <v>124</v>
      </c>
      <c r="B65" s="329"/>
      <c r="C65" s="329"/>
      <c r="D65" s="329"/>
      <c r="E65" s="329"/>
      <c r="F65" s="330"/>
      <c r="G65" s="101"/>
      <c r="H65" s="93"/>
      <c r="I65" s="94"/>
      <c r="J65" s="94"/>
      <c r="K65" s="36"/>
      <c r="L65" s="36"/>
    </row>
    <row r="66" spans="1:12" ht="18" customHeight="1">
      <c r="A66" s="328" t="s">
        <v>161</v>
      </c>
      <c r="B66" s="333"/>
      <c r="C66" s="333"/>
      <c r="D66" s="333"/>
      <c r="E66" s="333"/>
      <c r="F66" s="330"/>
      <c r="G66" s="101"/>
      <c r="H66" s="93"/>
      <c r="I66" s="94"/>
      <c r="J66" s="94"/>
      <c r="K66" s="36"/>
      <c r="L66" s="36"/>
    </row>
    <row r="67" spans="1:12" ht="18" customHeight="1">
      <c r="A67" s="145"/>
      <c r="B67" s="146"/>
      <c r="C67" s="146"/>
      <c r="D67" s="146"/>
      <c r="E67" s="146"/>
      <c r="F67" s="43"/>
      <c r="G67" s="101"/>
      <c r="H67" s="93"/>
      <c r="I67" s="94"/>
      <c r="J67" s="94"/>
      <c r="K67" s="36"/>
      <c r="L67" s="36"/>
    </row>
    <row r="68" spans="1:12" ht="12.75">
      <c r="A68" s="346" t="s">
        <v>136</v>
      </c>
      <c r="B68" s="347"/>
      <c r="C68" s="347"/>
      <c r="D68" s="347"/>
      <c r="E68" s="347"/>
      <c r="F68" s="348"/>
      <c r="G68" s="101"/>
      <c r="H68" s="93"/>
      <c r="I68" s="94"/>
      <c r="J68" s="94"/>
      <c r="K68" s="36"/>
      <c r="L68" s="36"/>
    </row>
    <row r="69" spans="1:21" ht="52.5" customHeight="1">
      <c r="A69" s="98" t="s">
        <v>46</v>
      </c>
      <c r="B69" s="89" t="s">
        <v>81</v>
      </c>
      <c r="C69" s="89" t="s">
        <v>82</v>
      </c>
      <c r="D69" s="95" t="s">
        <v>83</v>
      </c>
      <c r="E69" s="99" t="s">
        <v>85</v>
      </c>
      <c r="F69" s="83" t="s">
        <v>93</v>
      </c>
      <c r="G69" s="100"/>
      <c r="K69" s="36"/>
      <c r="L69" s="36"/>
      <c r="S69" s="342" t="s">
        <v>32</v>
      </c>
      <c r="T69" s="342"/>
      <c r="U69" s="341"/>
    </row>
    <row r="70" spans="1:21" ht="25.5">
      <c r="A70" s="98" t="s">
        <v>1</v>
      </c>
      <c r="B70" s="124">
        <v>3000</v>
      </c>
      <c r="C70" s="124">
        <v>22000</v>
      </c>
      <c r="D70" s="124">
        <v>215</v>
      </c>
      <c r="E70" s="124">
        <v>300</v>
      </c>
      <c r="F70" s="175" t="s">
        <v>95</v>
      </c>
      <c r="G70" s="102"/>
      <c r="K70" s="36"/>
      <c r="L70" s="36"/>
      <c r="S70" s="340">
        <v>800</v>
      </c>
      <c r="T70" s="340"/>
      <c r="U70" s="341"/>
    </row>
    <row r="71" spans="1:12" ht="39.75" customHeight="1">
      <c r="A71" s="329" t="s">
        <v>123</v>
      </c>
      <c r="B71" s="329"/>
      <c r="C71" s="329"/>
      <c r="D71" s="329"/>
      <c r="E71" s="329"/>
      <c r="F71" s="330"/>
      <c r="G71" s="101"/>
      <c r="H71" s="96"/>
      <c r="I71" s="97"/>
      <c r="J71" s="97"/>
      <c r="K71" s="36"/>
      <c r="L71" s="36"/>
    </row>
    <row r="72" spans="1:6" s="1" customFormat="1" ht="19.5" customHeight="1">
      <c r="A72" s="328" t="s">
        <v>162</v>
      </c>
      <c r="B72" s="333"/>
      <c r="C72" s="333"/>
      <c r="D72" s="333"/>
      <c r="E72" s="333"/>
      <c r="F72" s="330"/>
    </row>
    <row r="73" s="1" customFormat="1" ht="18.75" customHeight="1"/>
    <row r="74" spans="1:11" s="1" customFormat="1" ht="12.75">
      <c r="A74" s="327" t="s">
        <v>137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</row>
    <row r="75" spans="1:25" ht="52.5">
      <c r="A75" s="147" t="s">
        <v>46</v>
      </c>
      <c r="B75" s="148" t="s">
        <v>81</v>
      </c>
      <c r="C75" s="148" t="s">
        <v>82</v>
      </c>
      <c r="D75" s="149" t="s">
        <v>78</v>
      </c>
      <c r="E75" s="150" t="s">
        <v>90</v>
      </c>
      <c r="F75" s="150" t="s">
        <v>89</v>
      </c>
      <c r="G75" s="151" t="s">
        <v>84</v>
      </c>
      <c r="H75" s="152" t="s">
        <v>108</v>
      </c>
      <c r="J75" s="152" t="s">
        <v>109</v>
      </c>
      <c r="K75" s="153" t="s">
        <v>93</v>
      </c>
      <c r="S75" s="318"/>
      <c r="T75" s="318"/>
      <c r="U75" s="318"/>
      <c r="V75" s="318"/>
      <c r="W75" s="318"/>
      <c r="X75" s="318"/>
      <c r="Y75" s="318"/>
    </row>
    <row r="76" spans="1:16" ht="38.25">
      <c r="A76" s="75" t="s">
        <v>125</v>
      </c>
      <c r="B76" s="132">
        <v>5000</v>
      </c>
      <c r="C76" s="176">
        <v>22000</v>
      </c>
      <c r="D76" s="77">
        <v>0.3</v>
      </c>
      <c r="E76" s="124">
        <f>+A80*D76</f>
        <v>44.214285714285715</v>
      </c>
      <c r="F76" s="124">
        <f>+A81*D76</f>
        <v>46.425</v>
      </c>
      <c r="G76" s="158">
        <v>0.4</v>
      </c>
      <c r="H76" s="177">
        <f>+A80*G76</f>
        <v>58.952380952380956</v>
      </c>
      <c r="I76" s="178"/>
      <c r="J76" s="124">
        <f>+A81*G76</f>
        <v>61.900000000000006</v>
      </c>
      <c r="K76" s="175" t="s">
        <v>95</v>
      </c>
      <c r="L76" s="73"/>
      <c r="O76" s="73"/>
      <c r="P76" s="73"/>
    </row>
    <row r="77" ht="24.75">
      <c r="A77" s="106" t="s">
        <v>96</v>
      </c>
    </row>
    <row r="78" ht="12">
      <c r="A78" s="105">
        <v>6190</v>
      </c>
    </row>
    <row r="79" ht="12">
      <c r="A79" s="103" t="s">
        <v>86</v>
      </c>
    </row>
    <row r="80" spans="1:20" ht="12">
      <c r="A80" s="104">
        <f>6190/42</f>
        <v>147.38095238095238</v>
      </c>
      <c r="B80" s="76" t="s">
        <v>91</v>
      </c>
      <c r="C80" s="19"/>
      <c r="D80" s="108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1:20" ht="12">
      <c r="A81" s="109">
        <f>+A80*0.05+A80</f>
        <v>154.75</v>
      </c>
      <c r="B81" s="76" t="s">
        <v>92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1:9" ht="12">
      <c r="A82" s="19"/>
      <c r="I82" s="36"/>
    </row>
    <row r="83" spans="1:7" ht="27.75" customHeight="1">
      <c r="A83" s="75" t="s">
        <v>126</v>
      </c>
      <c r="B83" s="319" t="s">
        <v>97</v>
      </c>
      <c r="C83" s="320"/>
      <c r="D83" s="320"/>
      <c r="E83" s="320"/>
      <c r="F83" s="320"/>
      <c r="G83" s="321"/>
    </row>
    <row r="84" ht="12">
      <c r="A84" s="23" t="s">
        <v>19</v>
      </c>
    </row>
    <row r="85" ht="12">
      <c r="A85" s="132">
        <v>1400</v>
      </c>
    </row>
    <row r="86" ht="18" customHeight="1">
      <c r="A86" s="78"/>
    </row>
    <row r="87" spans="1:7" ht="12.75">
      <c r="A87" s="181"/>
      <c r="B87" s="181"/>
      <c r="C87" s="181"/>
      <c r="D87" s="181"/>
      <c r="E87" s="181"/>
      <c r="F87" s="154"/>
      <c r="G87" s="154"/>
    </row>
    <row r="88" spans="1:3" ht="12">
      <c r="A88" s="25"/>
      <c r="B88" s="25"/>
      <c r="C88" s="25"/>
    </row>
    <row r="89" spans="1:3" ht="12">
      <c r="A89" s="25"/>
      <c r="B89" s="25"/>
      <c r="C89" s="25"/>
    </row>
    <row r="90" spans="1:7" ht="12.75" customHeight="1">
      <c r="A90" s="318" t="s">
        <v>163</v>
      </c>
      <c r="B90" s="318"/>
      <c r="C90" s="318"/>
      <c r="D90" s="318"/>
      <c r="E90" s="318"/>
      <c r="F90" s="318"/>
      <c r="G90" s="318"/>
    </row>
    <row r="91" spans="1:7" ht="12">
      <c r="A91" s="318"/>
      <c r="B91" s="318"/>
      <c r="C91" s="318"/>
      <c r="D91" s="318"/>
      <c r="E91" s="318"/>
      <c r="F91" s="318"/>
      <c r="G91" s="318"/>
    </row>
    <row r="92" spans="1:7" ht="12">
      <c r="A92" s="318"/>
      <c r="B92" s="318"/>
      <c r="C92" s="318"/>
      <c r="D92" s="318"/>
      <c r="E92" s="318"/>
      <c r="F92" s="318"/>
      <c r="G92" s="318"/>
    </row>
    <row r="96" spans="1:7" ht="48" customHeight="1">
      <c r="A96" s="317" t="s">
        <v>23</v>
      </c>
      <c r="B96" s="317"/>
      <c r="C96" s="317"/>
      <c r="D96" s="317"/>
      <c r="E96" s="317"/>
      <c r="F96" s="317"/>
      <c r="G96" s="317"/>
    </row>
    <row r="97" spans="1:7" ht="46.5" customHeight="1">
      <c r="A97" s="312" t="s">
        <v>22</v>
      </c>
      <c r="B97" s="312"/>
      <c r="C97" s="312"/>
      <c r="D97" s="312"/>
      <c r="E97" s="312"/>
      <c r="F97" s="312"/>
      <c r="G97" s="312"/>
    </row>
    <row r="100" spans="2:3" ht="12">
      <c r="B100" s="305"/>
      <c r="C100" s="305"/>
    </row>
  </sheetData>
  <sheetProtection selectLockedCells="1" selectUnlockedCells="1"/>
  <mergeCells count="102">
    <mergeCell ref="C30:C32"/>
    <mergeCell ref="A18:P18"/>
    <mergeCell ref="A19:P19"/>
    <mergeCell ref="D16:E16"/>
    <mergeCell ref="E27:E29"/>
    <mergeCell ref="B33:B36"/>
    <mergeCell ref="F27:F29"/>
    <mergeCell ref="A38:F38"/>
    <mergeCell ref="A33:A36"/>
    <mergeCell ref="K5:N16"/>
    <mergeCell ref="I30:I37"/>
    <mergeCell ref="A37:F37"/>
    <mergeCell ref="A30:A32"/>
    <mergeCell ref="B30:B32"/>
    <mergeCell ref="E41:E43"/>
    <mergeCell ref="N29:Q29"/>
    <mergeCell ref="N30:Q37"/>
    <mergeCell ref="C33:C36"/>
    <mergeCell ref="A56:H56"/>
    <mergeCell ref="C14:C15"/>
    <mergeCell ref="D14:D15"/>
    <mergeCell ref="E14:E15"/>
    <mergeCell ref="F14:G14"/>
    <mergeCell ref="B41:B43"/>
    <mergeCell ref="S64:U64"/>
    <mergeCell ref="A71:F71"/>
    <mergeCell ref="B48:B50"/>
    <mergeCell ref="A72:F72"/>
    <mergeCell ref="S75:Y75"/>
    <mergeCell ref="A68:F68"/>
    <mergeCell ref="H58:H59"/>
    <mergeCell ref="A62:F62"/>
    <mergeCell ref="C48:C50"/>
    <mergeCell ref="S63:U63"/>
    <mergeCell ref="O4:O5"/>
    <mergeCell ref="O7:O8"/>
    <mergeCell ref="A23:P23"/>
    <mergeCell ref="A24:P24"/>
    <mergeCell ref="S70:U70"/>
    <mergeCell ref="F9:G9"/>
    <mergeCell ref="S69:U69"/>
    <mergeCell ref="H4:J4"/>
    <mergeCell ref="B14:B15"/>
    <mergeCell ref="A4:A5"/>
    <mergeCell ref="A96:G96"/>
    <mergeCell ref="A90:G92"/>
    <mergeCell ref="B83:G83"/>
    <mergeCell ref="A45:E45"/>
    <mergeCell ref="A48:A50"/>
    <mergeCell ref="A74:K74"/>
    <mergeCell ref="A65:F65"/>
    <mergeCell ref="D48:H49"/>
    <mergeCell ref="A66:F66"/>
    <mergeCell ref="B57:G57"/>
    <mergeCell ref="B100:C100"/>
    <mergeCell ref="A41:A43"/>
    <mergeCell ref="F6:G6"/>
    <mergeCell ref="F13:G13"/>
    <mergeCell ref="B27:B29"/>
    <mergeCell ref="J33:M33"/>
    <mergeCell ref="G30:G38"/>
    <mergeCell ref="A97:G97"/>
    <mergeCell ref="H7:H8"/>
    <mergeCell ref="F7:G8"/>
    <mergeCell ref="C4:C5"/>
    <mergeCell ref="D4:D5"/>
    <mergeCell ref="E4:E5"/>
    <mergeCell ref="F4:G5"/>
    <mergeCell ref="A7:A8"/>
    <mergeCell ref="B7:B8"/>
    <mergeCell ref="C7:C8"/>
    <mergeCell ref="D7:D8"/>
    <mergeCell ref="E7:E8"/>
    <mergeCell ref="A1:N1"/>
    <mergeCell ref="A3:O3"/>
    <mergeCell ref="C41:D42"/>
    <mergeCell ref="A40:E40"/>
    <mergeCell ref="A47:H47"/>
    <mergeCell ref="H9:I9"/>
    <mergeCell ref="I6:J6"/>
    <mergeCell ref="K4:N4"/>
    <mergeCell ref="H10:I10"/>
    <mergeCell ref="B4:B5"/>
    <mergeCell ref="F11:G11"/>
    <mergeCell ref="I7:J8"/>
    <mergeCell ref="I5:J5"/>
    <mergeCell ref="H11:I11"/>
    <mergeCell ref="H16:J16"/>
    <mergeCell ref="I13:J13"/>
    <mergeCell ref="F10:G10"/>
    <mergeCell ref="F12:G12"/>
    <mergeCell ref="H15:I15"/>
    <mergeCell ref="A26:G26"/>
    <mergeCell ref="A27:A29"/>
    <mergeCell ref="F15:G15"/>
    <mergeCell ref="A14:A15"/>
    <mergeCell ref="A22:O22"/>
    <mergeCell ref="O14:O15"/>
    <mergeCell ref="G27:G29"/>
    <mergeCell ref="D27:D29"/>
    <mergeCell ref="C27:C29"/>
    <mergeCell ref="A20:P20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P18"/>
  <sheetViews>
    <sheetView zoomScalePageLayoutView="0" workbookViewId="0" topLeftCell="A1">
      <selection activeCell="I12" sqref="I12:I13"/>
    </sheetView>
  </sheetViews>
  <sheetFormatPr defaultColWidth="9.140625" defaultRowHeight="12.75"/>
  <cols>
    <col min="16" max="16" width="9.140625" style="0" customWidth="1"/>
  </cols>
  <sheetData>
    <row r="2" spans="1:10" ht="13.5">
      <c r="A2" s="156" t="s">
        <v>138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3.5">
      <c r="A3" s="156"/>
      <c r="B3" s="34"/>
      <c r="C3" s="34"/>
      <c r="D3" s="34"/>
      <c r="E3" s="34"/>
      <c r="F3" s="34"/>
      <c r="G3" s="34"/>
      <c r="H3" s="34"/>
      <c r="I3" s="34"/>
      <c r="J3" s="34"/>
    </row>
    <row r="4" spans="1:10" ht="13.5">
      <c r="A4" s="156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369" t="s">
        <v>139</v>
      </c>
      <c r="B5" s="370"/>
      <c r="C5" s="370"/>
      <c r="D5" s="370"/>
      <c r="E5" s="370"/>
      <c r="F5" s="370"/>
      <c r="G5" s="370"/>
      <c r="H5" s="370"/>
      <c r="I5" s="371"/>
      <c r="J5" s="371"/>
    </row>
    <row r="6" spans="1:10" ht="54.75" customHeight="1">
      <c r="A6" s="372" t="s">
        <v>98</v>
      </c>
      <c r="B6" s="373"/>
      <c r="C6" s="374" t="s">
        <v>104</v>
      </c>
      <c r="D6" s="374"/>
      <c r="E6" s="374" t="s">
        <v>103</v>
      </c>
      <c r="F6" s="374"/>
      <c r="G6" s="374" t="s">
        <v>128</v>
      </c>
      <c r="H6" s="374"/>
      <c r="I6" s="374" t="s">
        <v>106</v>
      </c>
      <c r="J6" s="374"/>
    </row>
    <row r="7" spans="1:10" ht="24.75">
      <c r="A7" s="372"/>
      <c r="B7" s="373"/>
      <c r="C7" s="131" t="s">
        <v>99</v>
      </c>
      <c r="D7" s="135" t="s">
        <v>100</v>
      </c>
      <c r="E7" s="131" t="s">
        <v>99</v>
      </c>
      <c r="F7" s="131" t="s">
        <v>100</v>
      </c>
      <c r="G7" s="131" t="s">
        <v>99</v>
      </c>
      <c r="H7" s="131" t="s">
        <v>100</v>
      </c>
      <c r="I7" s="375" t="s">
        <v>105</v>
      </c>
      <c r="J7" s="376"/>
    </row>
    <row r="8" spans="1:10" ht="14.25">
      <c r="A8" s="388" t="s">
        <v>101</v>
      </c>
      <c r="B8" s="389"/>
      <c r="C8" s="137">
        <v>100</v>
      </c>
      <c r="D8" s="138">
        <v>200</v>
      </c>
      <c r="E8" s="136">
        <v>65</v>
      </c>
      <c r="F8" s="136">
        <v>130</v>
      </c>
      <c r="G8" s="136">
        <v>30</v>
      </c>
      <c r="H8" s="136">
        <v>60</v>
      </c>
      <c r="I8" s="377"/>
      <c r="J8" s="378"/>
    </row>
    <row r="9" spans="1:10" ht="15" thickBot="1">
      <c r="A9" s="390" t="s">
        <v>102</v>
      </c>
      <c r="B9" s="391"/>
      <c r="C9" s="140">
        <v>50</v>
      </c>
      <c r="D9" s="141">
        <v>100</v>
      </c>
      <c r="E9" s="139">
        <v>35</v>
      </c>
      <c r="F9" s="139">
        <v>70</v>
      </c>
      <c r="G9" s="139">
        <v>20</v>
      </c>
      <c r="H9" s="139">
        <v>40</v>
      </c>
      <c r="I9" s="379"/>
      <c r="J9" s="380"/>
    </row>
    <row r="12" spans="1:10" ht="12">
      <c r="A12" s="383" t="s">
        <v>127</v>
      </c>
      <c r="B12" s="383"/>
      <c r="C12" s="384"/>
      <c r="D12" s="384"/>
      <c r="E12" s="384"/>
      <c r="F12" s="384"/>
      <c r="G12" s="384"/>
      <c r="H12" s="384"/>
      <c r="I12" s="385"/>
      <c r="J12" s="134"/>
    </row>
    <row r="13" spans="1:10" ht="12">
      <c r="A13" s="383"/>
      <c r="B13" s="383"/>
      <c r="C13" s="384"/>
      <c r="D13" s="384"/>
      <c r="E13" s="384"/>
      <c r="F13" s="384"/>
      <c r="G13" s="384"/>
      <c r="H13" s="384"/>
      <c r="I13" s="385"/>
      <c r="J13" s="134"/>
    </row>
    <row r="14" spans="1:10" ht="26.25" customHeight="1">
      <c r="A14" s="383" t="s">
        <v>142</v>
      </c>
      <c r="B14" s="384"/>
      <c r="C14" s="384"/>
      <c r="D14" s="384"/>
      <c r="E14" s="384"/>
      <c r="F14" s="384"/>
      <c r="G14" s="384"/>
      <c r="H14" s="384"/>
      <c r="I14" s="133"/>
      <c r="J14" s="134"/>
    </row>
    <row r="15" spans="1:10" s="126" customFormat="1" ht="12">
      <c r="A15" s="381" t="s">
        <v>141</v>
      </c>
      <c r="B15" s="381"/>
      <c r="C15" s="382"/>
      <c r="D15" s="382"/>
      <c r="E15" s="382"/>
      <c r="F15" s="382"/>
      <c r="G15" s="382"/>
      <c r="H15" s="382"/>
      <c r="I15" s="386"/>
      <c r="J15" s="180"/>
    </row>
    <row r="16" spans="1:10" s="126" customFormat="1" ht="12">
      <c r="A16" s="381"/>
      <c r="B16" s="381"/>
      <c r="C16" s="382"/>
      <c r="D16" s="382"/>
      <c r="E16" s="382"/>
      <c r="F16" s="382"/>
      <c r="G16" s="382"/>
      <c r="H16" s="382"/>
      <c r="I16" s="386"/>
      <c r="J16" s="180"/>
    </row>
    <row r="17" spans="1:10" s="126" customFormat="1" ht="15" customHeight="1">
      <c r="A17" s="386"/>
      <c r="B17" s="386"/>
      <c r="C17" s="386"/>
      <c r="D17" s="386"/>
      <c r="E17" s="386"/>
      <c r="F17" s="386"/>
      <c r="G17" s="386"/>
      <c r="H17" s="386"/>
      <c r="I17" s="179"/>
      <c r="J17" s="180"/>
    </row>
    <row r="18" spans="1:16" s="126" customFormat="1" ht="30" customHeight="1">
      <c r="A18" s="338" t="s">
        <v>143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</row>
    <row r="19" s="126" customFormat="1" ht="12"/>
  </sheetData>
  <sheetProtection/>
  <mergeCells count="19">
    <mergeCell ref="A18:P18"/>
    <mergeCell ref="A17:B17"/>
    <mergeCell ref="C17:D17"/>
    <mergeCell ref="E17:F17"/>
    <mergeCell ref="G17:H17"/>
    <mergeCell ref="E6:F6"/>
    <mergeCell ref="I6:J6"/>
    <mergeCell ref="A8:B8"/>
    <mergeCell ref="A9:B9"/>
    <mergeCell ref="A12:H13"/>
    <mergeCell ref="A5:J5"/>
    <mergeCell ref="A6:B7"/>
    <mergeCell ref="G6:H6"/>
    <mergeCell ref="C6:D6"/>
    <mergeCell ref="I7:J9"/>
    <mergeCell ref="A15:H16"/>
    <mergeCell ref="A14:H14"/>
    <mergeCell ref="I12:I13"/>
    <mergeCell ref="I15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G53"/>
  <sheetViews>
    <sheetView zoomScalePageLayoutView="0" workbookViewId="0" topLeftCell="A43">
      <selection activeCell="F66" sqref="F66"/>
    </sheetView>
  </sheetViews>
  <sheetFormatPr defaultColWidth="9.140625" defaultRowHeight="12.75"/>
  <cols>
    <col min="1" max="1" width="41.28125" style="0" customWidth="1"/>
    <col min="2" max="2" width="18.8515625" style="0" customWidth="1"/>
    <col min="3" max="3" width="16.8515625" style="0" customWidth="1"/>
    <col min="4" max="4" width="14.421875" style="0" customWidth="1"/>
    <col min="5" max="5" width="13.28125" style="0" customWidth="1"/>
    <col min="6" max="6" width="15.00390625" style="0" customWidth="1"/>
    <col min="7" max="7" width="12.8515625" style="0" customWidth="1"/>
  </cols>
  <sheetData>
    <row r="1" spans="1:7" ht="12">
      <c r="A1" s="410" t="s">
        <v>164</v>
      </c>
      <c r="B1" s="411"/>
      <c r="C1" s="411"/>
      <c r="D1" s="411"/>
      <c r="E1" s="411"/>
      <c r="F1" s="411"/>
      <c r="G1" s="412"/>
    </row>
    <row r="2" spans="1:7" ht="12.75" thickBot="1">
      <c r="A2" s="413"/>
      <c r="B2" s="414"/>
      <c r="C2" s="414"/>
      <c r="D2" s="414"/>
      <c r="E2" s="414"/>
      <c r="F2" s="414"/>
      <c r="G2" s="415"/>
    </row>
    <row r="3" spans="1:7" ht="12">
      <c r="A3" s="1"/>
      <c r="B3" s="1"/>
      <c r="C3" s="1"/>
      <c r="E3" s="1"/>
      <c r="G3" s="1"/>
    </row>
    <row r="4" spans="1:7" ht="13.5">
      <c r="A4" s="182" t="s">
        <v>165</v>
      </c>
      <c r="B4" s="1"/>
      <c r="C4" s="1"/>
      <c r="E4" s="1"/>
      <c r="G4" s="1"/>
    </row>
    <row r="5" spans="1:7" ht="13.5">
      <c r="A5" s="183"/>
      <c r="B5" s="182" t="s">
        <v>166</v>
      </c>
      <c r="C5" s="182" t="s">
        <v>167</v>
      </c>
      <c r="D5" s="182" t="s">
        <v>168</v>
      </c>
      <c r="E5" s="184" t="s">
        <v>169</v>
      </c>
      <c r="F5" s="182" t="s">
        <v>170</v>
      </c>
      <c r="G5" s="184" t="s">
        <v>169</v>
      </c>
    </row>
    <row r="6" spans="1:7" ht="13.5">
      <c r="A6" s="185" t="s">
        <v>171</v>
      </c>
      <c r="B6" s="183"/>
      <c r="C6" s="185"/>
      <c r="D6" s="186"/>
      <c r="E6" s="187"/>
      <c r="F6" s="188"/>
      <c r="G6" s="189"/>
    </row>
    <row r="7" spans="1:7" ht="13.5">
      <c r="A7" s="185">
        <v>25</v>
      </c>
      <c r="B7" s="185">
        <v>5000</v>
      </c>
      <c r="C7" s="190">
        <v>30000</v>
      </c>
      <c r="D7" s="191">
        <v>0.1</v>
      </c>
      <c r="E7" s="192">
        <f>+A7*D7</f>
        <v>2.5</v>
      </c>
      <c r="F7" s="191">
        <v>0.5</v>
      </c>
      <c r="G7" s="185">
        <f>+A7*F7</f>
        <v>12.5</v>
      </c>
    </row>
    <row r="8" spans="1:7" ht="13.5">
      <c r="A8" s="185" t="s">
        <v>172</v>
      </c>
      <c r="B8" s="185"/>
      <c r="C8" s="185"/>
      <c r="D8" s="193"/>
      <c r="E8" s="194"/>
      <c r="F8" s="195"/>
      <c r="G8" s="196"/>
    </row>
    <row r="9" spans="1:7" ht="13.5">
      <c r="A9" s="185">
        <v>33</v>
      </c>
      <c r="B9" s="185">
        <v>5000</v>
      </c>
      <c r="C9" s="185">
        <v>30000</v>
      </c>
      <c r="D9" s="191">
        <v>0.1</v>
      </c>
      <c r="E9" s="192">
        <f>+A9*D9</f>
        <v>3.3000000000000003</v>
      </c>
      <c r="F9" s="191">
        <v>0.5</v>
      </c>
      <c r="G9" s="185">
        <f>+A9*F9</f>
        <v>16.5</v>
      </c>
    </row>
    <row r="10" spans="1:7" ht="13.5">
      <c r="A10" s="185" t="s">
        <v>173</v>
      </c>
      <c r="B10" s="185"/>
      <c r="C10" s="185"/>
      <c r="D10" s="193"/>
      <c r="E10" s="194"/>
      <c r="F10" s="195"/>
      <c r="G10" s="196"/>
    </row>
    <row r="11" spans="1:7" ht="13.5">
      <c r="A11" s="197">
        <v>27.5</v>
      </c>
      <c r="B11" s="185">
        <v>5000</v>
      </c>
      <c r="C11" s="185">
        <v>30000</v>
      </c>
      <c r="D11" s="191">
        <v>0.1</v>
      </c>
      <c r="E11" s="192">
        <f>+A11*D11</f>
        <v>2.75</v>
      </c>
      <c r="F11" s="191">
        <v>0.5</v>
      </c>
      <c r="G11" s="185">
        <f>+A11*F11</f>
        <v>13.75</v>
      </c>
    </row>
    <row r="12" spans="1:7" ht="12">
      <c r="A12" s="1"/>
      <c r="B12" s="1"/>
      <c r="C12" s="1"/>
      <c r="E12" s="1"/>
      <c r="G12" s="1"/>
    </row>
    <row r="13" spans="1:7" ht="41.25">
      <c r="A13" s="198" t="s">
        <v>174</v>
      </c>
      <c r="B13" s="199" t="s">
        <v>166</v>
      </c>
      <c r="C13" s="199" t="s">
        <v>167</v>
      </c>
      <c r="D13" s="200" t="s">
        <v>168</v>
      </c>
      <c r="E13" s="199" t="s">
        <v>169</v>
      </c>
      <c r="F13" s="200" t="s">
        <v>170</v>
      </c>
      <c r="G13" s="199" t="s">
        <v>169</v>
      </c>
    </row>
    <row r="14" spans="1:7" ht="13.5">
      <c r="A14" s="201">
        <v>150</v>
      </c>
      <c r="B14" s="187">
        <v>5000</v>
      </c>
      <c r="C14" s="185">
        <v>30000</v>
      </c>
      <c r="D14" s="202">
        <v>0.1</v>
      </c>
      <c r="E14" s="185">
        <v>15</v>
      </c>
      <c r="F14" s="203">
        <v>0.5</v>
      </c>
      <c r="G14" s="185">
        <v>75</v>
      </c>
    </row>
    <row r="15" spans="1:7" ht="63" customHeight="1">
      <c r="A15" s="204" t="s">
        <v>175</v>
      </c>
      <c r="B15" s="199" t="s">
        <v>166</v>
      </c>
      <c r="C15" s="199" t="s">
        <v>167</v>
      </c>
      <c r="D15" s="200" t="s">
        <v>168</v>
      </c>
      <c r="E15" s="199" t="s">
        <v>169</v>
      </c>
      <c r="F15" s="200" t="s">
        <v>170</v>
      </c>
      <c r="G15" s="199" t="s">
        <v>169</v>
      </c>
    </row>
    <row r="16" spans="1:7" ht="13.5">
      <c r="A16" s="197">
        <v>150</v>
      </c>
      <c r="B16" s="183">
        <v>5000</v>
      </c>
      <c r="C16" s="185">
        <v>30000</v>
      </c>
      <c r="D16" s="202">
        <v>0.1</v>
      </c>
      <c r="E16" s="185">
        <v>15</v>
      </c>
      <c r="F16" s="203">
        <v>0.5</v>
      </c>
      <c r="G16" s="185">
        <v>75</v>
      </c>
    </row>
    <row r="17" spans="1:7" ht="13.5">
      <c r="A17" s="205"/>
      <c r="B17" s="206"/>
      <c r="C17" s="206"/>
      <c r="D17" s="207"/>
      <c r="E17" s="206"/>
      <c r="F17" s="207"/>
      <c r="G17" s="206"/>
    </row>
    <row r="18" spans="1:7" ht="30" customHeight="1">
      <c r="A18" s="416" t="s">
        <v>176</v>
      </c>
      <c r="B18" s="417"/>
      <c r="C18" s="417"/>
      <c r="D18" s="417"/>
      <c r="E18" s="417"/>
      <c r="F18" s="417"/>
      <c r="G18" s="417"/>
    </row>
    <row r="19" spans="1:7" ht="13.5">
      <c r="A19" s="208"/>
      <c r="B19" s="209"/>
      <c r="C19" s="209"/>
      <c r="D19" s="210"/>
      <c r="E19" s="209"/>
      <c r="F19" s="210"/>
      <c r="G19" s="209"/>
    </row>
    <row r="20" spans="1:7" ht="13.5">
      <c r="A20" s="211" t="s">
        <v>177</v>
      </c>
      <c r="B20" s="27"/>
      <c r="C20" s="27"/>
      <c r="E20" s="27"/>
      <c r="G20" s="27"/>
    </row>
    <row r="21" spans="1:7" ht="13.5">
      <c r="A21" s="212" t="s">
        <v>178</v>
      </c>
      <c r="B21" s="211" t="s">
        <v>166</v>
      </c>
      <c r="C21" s="211" t="s">
        <v>167</v>
      </c>
      <c r="D21" s="211" t="s">
        <v>168</v>
      </c>
      <c r="E21" s="211" t="s">
        <v>169</v>
      </c>
      <c r="F21" s="211" t="s">
        <v>170</v>
      </c>
      <c r="G21" s="211" t="s">
        <v>169</v>
      </c>
    </row>
    <row r="22" spans="1:7" ht="13.5">
      <c r="A22" s="418">
        <v>450</v>
      </c>
      <c r="B22" s="213">
        <v>5000</v>
      </c>
      <c r="C22" s="213">
        <v>30000</v>
      </c>
      <c r="D22" s="214">
        <v>0.07</v>
      </c>
      <c r="E22" s="213">
        <f>+A22*D22</f>
        <v>31.500000000000004</v>
      </c>
      <c r="F22" s="215">
        <v>0.28</v>
      </c>
      <c r="G22" s="213">
        <f>+A22*F22</f>
        <v>126.00000000000001</v>
      </c>
    </row>
    <row r="23" spans="1:7" ht="12">
      <c r="A23" s="419"/>
      <c r="B23" s="421" t="s">
        <v>179</v>
      </c>
      <c r="C23" s="422"/>
      <c r="D23" s="422"/>
      <c r="E23" s="422"/>
      <c r="F23" s="422"/>
      <c r="G23" s="423"/>
    </row>
    <row r="24" spans="1:7" ht="48" customHeight="1">
      <c r="A24" s="420"/>
      <c r="B24" s="424"/>
      <c r="C24" s="425"/>
      <c r="D24" s="425"/>
      <c r="E24" s="425"/>
      <c r="F24" s="425"/>
      <c r="G24" s="426"/>
    </row>
    <row r="25" spans="1:7" ht="27.75">
      <c r="A25" s="216" t="s">
        <v>180</v>
      </c>
      <c r="B25" s="211" t="s">
        <v>166</v>
      </c>
      <c r="C25" s="211" t="s">
        <v>167</v>
      </c>
      <c r="D25" s="211" t="s">
        <v>168</v>
      </c>
      <c r="E25" s="211" t="s">
        <v>169</v>
      </c>
      <c r="F25" s="211" t="s">
        <v>170</v>
      </c>
      <c r="G25" s="211" t="s">
        <v>169</v>
      </c>
    </row>
    <row r="26" spans="1:7" ht="13.5">
      <c r="A26" s="392">
        <v>420</v>
      </c>
      <c r="B26" s="213">
        <v>5000</v>
      </c>
      <c r="C26" s="213">
        <v>30000</v>
      </c>
      <c r="D26" s="217">
        <v>0.065</v>
      </c>
      <c r="E26" s="213">
        <f>+A26*D26</f>
        <v>27.3</v>
      </c>
      <c r="F26" s="218">
        <v>0.28</v>
      </c>
      <c r="G26" s="213">
        <f>+A26*F26</f>
        <v>117.60000000000001</v>
      </c>
    </row>
    <row r="27" spans="1:7" ht="41.25" customHeight="1">
      <c r="A27" s="393"/>
      <c r="B27" s="427" t="s">
        <v>181</v>
      </c>
      <c r="C27" s="427"/>
      <c r="D27" s="427"/>
      <c r="E27" s="427"/>
      <c r="F27" s="427"/>
      <c r="G27" s="428"/>
    </row>
    <row r="28" spans="1:7" ht="36" customHeight="1">
      <c r="A28" s="216" t="s">
        <v>182</v>
      </c>
      <c r="B28" s="211" t="s">
        <v>166</v>
      </c>
      <c r="C28" s="211" t="s">
        <v>167</v>
      </c>
      <c r="D28" s="211" t="s">
        <v>168</v>
      </c>
      <c r="E28" s="211" t="s">
        <v>169</v>
      </c>
      <c r="F28" s="211" t="s">
        <v>170</v>
      </c>
      <c r="G28" s="211" t="s">
        <v>169</v>
      </c>
    </row>
    <row r="29" spans="1:7" ht="13.5">
      <c r="A29" s="392">
        <v>210</v>
      </c>
      <c r="B29" s="213">
        <v>5000</v>
      </c>
      <c r="C29" s="213">
        <v>30000</v>
      </c>
      <c r="D29" s="217">
        <v>0.065</v>
      </c>
      <c r="E29" s="213">
        <f>+A29*D29</f>
        <v>13.65</v>
      </c>
      <c r="F29" s="215">
        <v>0.28</v>
      </c>
      <c r="G29" s="213">
        <f>+A29*F29</f>
        <v>58.800000000000004</v>
      </c>
    </row>
    <row r="30" spans="1:7" ht="36.75" customHeight="1">
      <c r="A30" s="393"/>
      <c r="B30" s="394" t="s">
        <v>183</v>
      </c>
      <c r="C30" s="395"/>
      <c r="D30" s="395"/>
      <c r="E30" s="395"/>
      <c r="F30" s="395"/>
      <c r="G30" s="396"/>
    </row>
    <row r="31" spans="1:7" ht="13.5">
      <c r="A31" s="397" t="s">
        <v>184</v>
      </c>
      <c r="B31" s="219" t="s">
        <v>166</v>
      </c>
      <c r="C31" s="219" t="s">
        <v>167</v>
      </c>
      <c r="D31" s="219" t="s">
        <v>168</v>
      </c>
      <c r="E31" s="219" t="s">
        <v>169</v>
      </c>
      <c r="F31" s="219" t="s">
        <v>170</v>
      </c>
      <c r="G31" s="219" t="s">
        <v>169</v>
      </c>
    </row>
    <row r="32" spans="1:7" ht="52.5" customHeight="1">
      <c r="A32" s="398"/>
      <c r="B32" s="220">
        <v>5000</v>
      </c>
      <c r="C32" s="220">
        <v>30000</v>
      </c>
      <c r="D32" s="221">
        <v>0.065</v>
      </c>
      <c r="E32" s="222"/>
      <c r="F32" s="223">
        <v>0.28</v>
      </c>
      <c r="G32" s="224"/>
    </row>
    <row r="33" spans="1:7" ht="13.5">
      <c r="A33" s="225"/>
      <c r="B33" s="209"/>
      <c r="C33" s="209"/>
      <c r="D33" s="210"/>
      <c r="E33" s="209"/>
      <c r="F33" s="210"/>
      <c r="G33" s="209"/>
    </row>
    <row r="34" spans="1:7" ht="13.5">
      <c r="A34" s="226" t="s">
        <v>185</v>
      </c>
      <c r="B34" s="209"/>
      <c r="C34" s="209"/>
      <c r="D34" s="210"/>
      <c r="E34" s="209"/>
      <c r="F34" s="210"/>
      <c r="G34" s="209"/>
    </row>
    <row r="35" spans="1:7" ht="13.5">
      <c r="A35" s="227" t="s">
        <v>186</v>
      </c>
      <c r="B35" s="226" t="s">
        <v>166</v>
      </c>
      <c r="C35" s="226" t="s">
        <v>167</v>
      </c>
      <c r="D35" s="226" t="s">
        <v>168</v>
      </c>
      <c r="E35" s="226" t="s">
        <v>169</v>
      </c>
      <c r="F35" s="226" t="s">
        <v>170</v>
      </c>
      <c r="G35" s="226" t="s">
        <v>169</v>
      </c>
    </row>
    <row r="36" spans="1:7" ht="13.5">
      <c r="A36" s="399">
        <v>100</v>
      </c>
      <c r="B36" s="228">
        <v>5000</v>
      </c>
      <c r="C36" s="228">
        <v>30000</v>
      </c>
      <c r="D36" s="229">
        <v>0.07</v>
      </c>
      <c r="E36" s="228">
        <f>+A36*D36</f>
        <v>7.000000000000001</v>
      </c>
      <c r="F36" s="229">
        <v>0.3</v>
      </c>
      <c r="G36" s="228">
        <f>+A36*F36</f>
        <v>30</v>
      </c>
    </row>
    <row r="37" spans="1:7" ht="12">
      <c r="A37" s="400"/>
      <c r="B37" s="402" t="s">
        <v>187</v>
      </c>
      <c r="C37" s="403"/>
      <c r="D37" s="403"/>
      <c r="E37" s="403"/>
      <c r="F37" s="403"/>
      <c r="G37" s="404"/>
    </row>
    <row r="38" spans="1:7" ht="63" customHeight="1">
      <c r="A38" s="401"/>
      <c r="B38" s="405"/>
      <c r="C38" s="406"/>
      <c r="D38" s="406"/>
      <c r="E38" s="406"/>
      <c r="F38" s="406"/>
      <c r="G38" s="407"/>
    </row>
    <row r="39" spans="1:7" ht="27.75">
      <c r="A39" s="230" t="s">
        <v>188</v>
      </c>
      <c r="B39" s="226" t="s">
        <v>166</v>
      </c>
      <c r="C39" s="226" t="s">
        <v>167</v>
      </c>
      <c r="D39" s="226" t="s">
        <v>168</v>
      </c>
      <c r="E39" s="226" t="s">
        <v>169</v>
      </c>
      <c r="F39" s="226" t="s">
        <v>170</v>
      </c>
      <c r="G39" s="226" t="s">
        <v>169</v>
      </c>
    </row>
    <row r="40" spans="1:7" ht="13.5">
      <c r="A40" s="408">
        <v>105</v>
      </c>
      <c r="B40" s="228">
        <v>5000</v>
      </c>
      <c r="C40" s="228">
        <v>30000</v>
      </c>
      <c r="D40" s="231">
        <v>0.065</v>
      </c>
      <c r="E40" s="228">
        <f>+A40*D40</f>
        <v>6.825</v>
      </c>
      <c r="F40" s="232">
        <v>0.28</v>
      </c>
      <c r="G40" s="228">
        <f>+A40*F40</f>
        <v>29.400000000000002</v>
      </c>
    </row>
    <row r="41" spans="1:7" ht="39" customHeight="1">
      <c r="A41" s="409"/>
      <c r="B41" s="394" t="s">
        <v>189</v>
      </c>
      <c r="C41" s="395"/>
      <c r="D41" s="395"/>
      <c r="E41" s="395"/>
      <c r="F41" s="395"/>
      <c r="G41" s="396"/>
    </row>
    <row r="42" spans="1:7" ht="13.5">
      <c r="A42" s="233"/>
      <c r="B42" s="233"/>
      <c r="C42" s="233"/>
      <c r="D42" s="234"/>
      <c r="E42" s="233"/>
      <c r="F42" s="234"/>
      <c r="G42" s="233"/>
    </row>
    <row r="43" spans="1:7" ht="31.5" customHeight="1">
      <c r="A43" s="235" t="s">
        <v>190</v>
      </c>
      <c r="B43" s="233"/>
      <c r="C43" s="233"/>
      <c r="D43" s="234"/>
      <c r="E43" s="233"/>
      <c r="F43" s="234"/>
      <c r="G43" s="233"/>
    </row>
    <row r="44" spans="1:7" ht="15.75" customHeight="1">
      <c r="A44" s="236" t="s">
        <v>191</v>
      </c>
      <c r="B44" s="237" t="s">
        <v>166</v>
      </c>
      <c r="C44" s="237" t="s">
        <v>167</v>
      </c>
      <c r="D44" s="237" t="s">
        <v>168</v>
      </c>
      <c r="E44" s="237" t="s">
        <v>169</v>
      </c>
      <c r="F44" s="237" t="s">
        <v>170</v>
      </c>
      <c r="G44" s="237" t="s">
        <v>169</v>
      </c>
    </row>
    <row r="45" spans="1:7" ht="13.5">
      <c r="A45" s="236">
        <v>100</v>
      </c>
      <c r="B45" s="236">
        <v>5000</v>
      </c>
      <c r="C45" s="236">
        <v>30000</v>
      </c>
      <c r="D45" s="238">
        <v>0.06</v>
      </c>
      <c r="E45" s="236">
        <f>+A45*D45</f>
        <v>6</v>
      </c>
      <c r="F45" s="238">
        <v>0.3</v>
      </c>
      <c r="G45" s="236">
        <f>+A45*F45</f>
        <v>30</v>
      </c>
    </row>
    <row r="46" spans="1:7" ht="13.5">
      <c r="A46" s="209"/>
      <c r="B46" s="209"/>
      <c r="C46" s="209"/>
      <c r="D46" s="210"/>
      <c r="E46" s="209"/>
      <c r="F46" s="210"/>
      <c r="G46" s="209"/>
    </row>
    <row r="47" spans="1:7" ht="13.5">
      <c r="A47" s="239" t="s">
        <v>192</v>
      </c>
      <c r="B47" s="240"/>
      <c r="C47" s="240"/>
      <c r="D47" s="241"/>
      <c r="E47" s="240"/>
      <c r="F47" s="241"/>
      <c r="G47" s="240"/>
    </row>
    <row r="48" spans="1:7" ht="13.5">
      <c r="A48" s="185" t="s">
        <v>191</v>
      </c>
      <c r="B48" s="182" t="s">
        <v>166</v>
      </c>
      <c r="C48" s="182" t="s">
        <v>167</v>
      </c>
      <c r="D48" s="182" t="s">
        <v>168</v>
      </c>
      <c r="E48" s="182" t="s">
        <v>169</v>
      </c>
      <c r="F48" s="182" t="s">
        <v>170</v>
      </c>
      <c r="G48" s="182" t="s">
        <v>169</v>
      </c>
    </row>
    <row r="49" spans="1:7" ht="13.5">
      <c r="A49" s="185">
        <v>60</v>
      </c>
      <c r="B49" s="185">
        <v>5000</v>
      </c>
      <c r="C49" s="185">
        <v>30000</v>
      </c>
      <c r="D49" s="203">
        <v>0.06</v>
      </c>
      <c r="E49" s="185">
        <f>+A49*D49</f>
        <v>3.5999999999999996</v>
      </c>
      <c r="F49" s="203">
        <v>0.3</v>
      </c>
      <c r="G49" s="185">
        <f>+A49*F49</f>
        <v>18</v>
      </c>
    </row>
    <row r="50" spans="1:7" ht="13.5">
      <c r="A50" s="1"/>
      <c r="B50" s="209"/>
      <c r="C50" s="209"/>
      <c r="D50" s="209"/>
      <c r="E50" s="209"/>
      <c r="F50" s="209"/>
      <c r="G50" s="209"/>
    </row>
    <row r="51" spans="1:7" ht="13.5">
      <c r="A51" s="242" t="s">
        <v>193</v>
      </c>
      <c r="B51" s="1"/>
      <c r="C51" s="1"/>
      <c r="E51" s="1"/>
      <c r="G51" s="1"/>
    </row>
    <row r="52" spans="1:7" ht="13.5">
      <c r="A52" s="243" t="s">
        <v>191</v>
      </c>
      <c r="B52" s="244" t="s">
        <v>166</v>
      </c>
      <c r="C52" s="244" t="s">
        <v>167</v>
      </c>
      <c r="D52" s="244" t="s">
        <v>168</v>
      </c>
      <c r="E52" s="244" t="s">
        <v>169</v>
      </c>
      <c r="F52" s="244" t="s">
        <v>170</v>
      </c>
      <c r="G52" s="244" t="s">
        <v>169</v>
      </c>
    </row>
    <row r="53" spans="1:7" ht="13.5">
      <c r="A53" s="243">
        <v>55</v>
      </c>
      <c r="B53" s="243">
        <v>5000</v>
      </c>
      <c r="C53" s="243">
        <v>30000</v>
      </c>
      <c r="D53" s="245">
        <v>0.06</v>
      </c>
      <c r="E53" s="243">
        <f>+A53*D53</f>
        <v>3.3</v>
      </c>
      <c r="F53" s="245">
        <v>0.3</v>
      </c>
      <c r="G53" s="243">
        <f>+A53*F53</f>
        <v>16.5</v>
      </c>
    </row>
  </sheetData>
  <sheetProtection/>
  <mergeCells count="13">
    <mergeCell ref="A1:G2"/>
    <mergeCell ref="A18:G18"/>
    <mergeCell ref="A22:A24"/>
    <mergeCell ref="B23:G24"/>
    <mergeCell ref="A26:A27"/>
    <mergeCell ref="B27:G27"/>
    <mergeCell ref="A29:A30"/>
    <mergeCell ref="B30:G30"/>
    <mergeCell ref="A31:A32"/>
    <mergeCell ref="A36:A38"/>
    <mergeCell ref="B37:G38"/>
    <mergeCell ref="A40:A41"/>
    <mergeCell ref="B41:G41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3:E1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17.57421875" style="0" customWidth="1"/>
    <col min="4" max="4" width="19.57421875" style="0" customWidth="1"/>
    <col min="5" max="5" width="10.7109375" style="0" bestFit="1" customWidth="1"/>
  </cols>
  <sheetData>
    <row r="3" spans="2:5" ht="15">
      <c r="B3" s="429" t="s">
        <v>194</v>
      </c>
      <c r="C3" s="430"/>
      <c r="D3" s="430"/>
      <c r="E3" s="431"/>
    </row>
    <row r="4" spans="2:5" ht="15">
      <c r="B4" s="432" t="s">
        <v>203</v>
      </c>
      <c r="C4" s="433"/>
      <c r="D4" s="433"/>
      <c r="E4" s="434"/>
    </row>
    <row r="5" spans="2:5" ht="26.25">
      <c r="B5" s="251" t="s">
        <v>195</v>
      </c>
      <c r="C5" s="251" t="s">
        <v>196</v>
      </c>
      <c r="D5" s="252" t="s">
        <v>197</v>
      </c>
      <c r="E5" s="252" t="s">
        <v>198</v>
      </c>
    </row>
    <row r="6" spans="2:5" ht="15">
      <c r="B6" s="253">
        <v>1</v>
      </c>
      <c r="C6" s="254">
        <v>130</v>
      </c>
      <c r="D6" s="254">
        <v>160</v>
      </c>
      <c r="E6" s="254">
        <v>190</v>
      </c>
    </row>
    <row r="7" spans="2:5" ht="15">
      <c r="B7" s="253">
        <v>2</v>
      </c>
      <c r="C7" s="254">
        <f>+(C6)+(C6/100*10)</f>
        <v>143</v>
      </c>
      <c r="D7" s="254">
        <f>+(D6)+(D6/100*10)</f>
        <v>176</v>
      </c>
      <c r="E7" s="254">
        <f>+(E6)+(E6/100*10)</f>
        <v>209</v>
      </c>
    </row>
    <row r="8" spans="2:5" ht="15">
      <c r="B8" s="253">
        <v>3</v>
      </c>
      <c r="C8" s="254">
        <f>+(C6)+(C6/100*20)</f>
        <v>156</v>
      </c>
      <c r="D8" s="254">
        <f>+(D6)+(D6/100*20)</f>
        <v>192</v>
      </c>
      <c r="E8" s="254">
        <f>+(E6)+(E6/100*20)</f>
        <v>228</v>
      </c>
    </row>
    <row r="9" spans="2:5" ht="15">
      <c r="B9" s="253">
        <v>4</v>
      </c>
      <c r="C9" s="254">
        <f>+(C6)+(C6/100*30)</f>
        <v>169</v>
      </c>
      <c r="D9" s="254">
        <f>+(D6)+(D6/100*30)</f>
        <v>208</v>
      </c>
      <c r="E9" s="254">
        <f>+(E6)+(E6/100*30)</f>
        <v>247</v>
      </c>
    </row>
    <row r="10" spans="2:5" ht="13.5">
      <c r="B10" s="435" t="s">
        <v>199</v>
      </c>
      <c r="C10" s="436"/>
      <c r="D10" s="436"/>
      <c r="E10" s="437"/>
    </row>
    <row r="11" spans="2:5" ht="15">
      <c r="B11" s="255"/>
      <c r="C11" s="255"/>
      <c r="D11" s="255"/>
      <c r="E11" s="255"/>
    </row>
    <row r="12" spans="2:5" ht="15">
      <c r="B12" s="255"/>
      <c r="C12" s="255"/>
      <c r="D12" s="255"/>
      <c r="E12" s="255"/>
    </row>
    <row r="13" spans="2:5" ht="15">
      <c r="B13" s="255"/>
      <c r="C13" s="255"/>
      <c r="D13" s="255"/>
      <c r="E13" s="255"/>
    </row>
    <row r="14" spans="2:5" ht="15">
      <c r="B14" s="438" t="s">
        <v>200</v>
      </c>
      <c r="C14" s="438"/>
      <c r="D14" s="438"/>
      <c r="E14" s="438"/>
    </row>
    <row r="15" spans="2:5" ht="15">
      <c r="B15" s="255"/>
      <c r="C15" s="255"/>
      <c r="D15" s="255"/>
      <c r="E15" s="255"/>
    </row>
    <row r="16" spans="2:5" ht="15">
      <c r="B16" s="255"/>
      <c r="C16" s="255"/>
      <c r="D16" s="255"/>
      <c r="E16" s="255"/>
    </row>
    <row r="17" spans="2:5" ht="12">
      <c r="B17" s="439" t="s">
        <v>201</v>
      </c>
      <c r="C17" s="439"/>
      <c r="D17" s="439"/>
      <c r="E17" s="439"/>
    </row>
  </sheetData>
  <sheetProtection/>
  <mergeCells count="5">
    <mergeCell ref="B3:E3"/>
    <mergeCell ref="B4:E4"/>
    <mergeCell ref="B10:E10"/>
    <mergeCell ref="B14:E14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="95" zoomScaleNormal="95" zoomScalePageLayoutView="0" workbookViewId="0" topLeftCell="A1">
      <selection activeCell="A22" sqref="A22"/>
    </sheetView>
  </sheetViews>
  <sheetFormatPr defaultColWidth="11.57421875" defaultRowHeight="12.75"/>
  <cols>
    <col min="1" max="1" width="102.00390625" style="3" customWidth="1"/>
    <col min="2" max="2" width="13.00390625" style="3" bestFit="1" customWidth="1"/>
    <col min="3" max="3" width="15.00390625" style="3" customWidth="1"/>
    <col min="4" max="16384" width="11.57421875" style="3" customWidth="1"/>
  </cols>
  <sheetData>
    <row r="1" ht="17.25">
      <c r="A1" s="2" t="s">
        <v>2</v>
      </c>
    </row>
    <row r="2" spans="1:3" ht="35.25">
      <c r="A2" s="4"/>
      <c r="B2" s="5" t="s">
        <v>3</v>
      </c>
      <c r="C2" s="5" t="s">
        <v>4</v>
      </c>
    </row>
    <row r="3" spans="1:3" ht="17.25">
      <c r="A3" s="6" t="s">
        <v>5</v>
      </c>
      <c r="B3" s="7">
        <v>7.2</v>
      </c>
      <c r="C3" s="7" t="s">
        <v>6</v>
      </c>
    </row>
    <row r="4" spans="1:3" ht="17.25">
      <c r="A4" s="6" t="s">
        <v>21</v>
      </c>
      <c r="B4" s="7">
        <v>9000</v>
      </c>
      <c r="C4" s="7" t="s">
        <v>6</v>
      </c>
    </row>
    <row r="5" spans="1:3" ht="17.25">
      <c r="A5" s="6" t="s">
        <v>7</v>
      </c>
      <c r="B5" s="7">
        <v>5000</v>
      </c>
      <c r="C5" s="7" t="s">
        <v>6</v>
      </c>
    </row>
    <row r="6" spans="1:3" ht="17.25">
      <c r="A6" s="6" t="s">
        <v>8</v>
      </c>
      <c r="B6" s="7">
        <v>16000</v>
      </c>
      <c r="C6" s="7" t="s">
        <v>6</v>
      </c>
    </row>
    <row r="7" spans="1:3" ht="17.25">
      <c r="A7" s="6" t="s">
        <v>9</v>
      </c>
      <c r="B7" s="8">
        <v>0.49</v>
      </c>
      <c r="C7" s="7" t="s">
        <v>10</v>
      </c>
    </row>
    <row r="8" spans="1:3" ht="17.25">
      <c r="A8" s="6" t="s">
        <v>11</v>
      </c>
      <c r="B8" s="8">
        <v>1</v>
      </c>
      <c r="C8" s="7" t="s">
        <v>10</v>
      </c>
    </row>
    <row r="9" spans="1:3" ht="17.25">
      <c r="A9" s="6" t="s">
        <v>12</v>
      </c>
      <c r="B9" s="7">
        <f>B3*B7</f>
        <v>3.528</v>
      </c>
      <c r="C9" s="7" t="s">
        <v>6</v>
      </c>
    </row>
    <row r="10" spans="1:3" ht="17.25">
      <c r="A10" s="6" t="s">
        <v>13</v>
      </c>
      <c r="B10" s="7">
        <f>B3*B8</f>
        <v>7.2</v>
      </c>
      <c r="C10" s="7" t="s">
        <v>6</v>
      </c>
    </row>
    <row r="12" spans="1:21" ht="17.25">
      <c r="A12" s="9" t="s">
        <v>14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21" ht="17.25">
      <c r="A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ht="17.25">
      <c r="A14" s="15">
        <f>B9+((B4-B5)*(B10-B9)/(B6-B5))</f>
        <v>4.863272727272728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6" ht="35.25">
      <c r="A16" s="3" t="s">
        <v>15</v>
      </c>
    </row>
    <row r="19" spans="1:7" ht="17.25">
      <c r="A19" s="16"/>
      <c r="B19" s="17"/>
      <c r="C19" s="17"/>
      <c r="D19" s="17"/>
      <c r="E19" s="17"/>
      <c r="F19" s="17"/>
      <c r="G19" s="17"/>
    </row>
    <row r="20" spans="1:7" ht="17.25">
      <c r="A20" s="18"/>
      <c r="B20" s="17"/>
      <c r="C20" s="17"/>
      <c r="D20" s="17"/>
      <c r="E20" s="17"/>
      <c r="F20" s="17"/>
      <c r="G20" s="17"/>
    </row>
    <row r="21" spans="1:7" ht="17.25">
      <c r="A21" s="16"/>
      <c r="B21" s="17"/>
      <c r="C21" s="17"/>
      <c r="D21" s="17"/>
      <c r="E21" s="17"/>
      <c r="F21" s="17"/>
      <c r="G21" s="17"/>
    </row>
    <row r="22" spans="1:7" ht="17.25">
      <c r="A22" s="18"/>
      <c r="B22" s="17"/>
      <c r="C22" s="17"/>
      <c r="D22" s="17"/>
      <c r="E22" s="17"/>
      <c r="F22" s="17"/>
      <c r="G22" s="17"/>
    </row>
    <row r="23" spans="1:7" ht="17.25">
      <c r="A23" s="16"/>
      <c r="B23" s="17"/>
      <c r="C23" s="17"/>
      <c r="D23" s="17"/>
      <c r="E23" s="17"/>
      <c r="F23" s="17"/>
      <c r="G23" s="17"/>
    </row>
    <row r="24" spans="1:7" ht="17.25">
      <c r="A24" s="18"/>
      <c r="B24" s="17"/>
      <c r="C24" s="17"/>
      <c r="D24" s="17"/>
      <c r="E24" s="17"/>
      <c r="F24" s="17"/>
      <c r="G24" s="17"/>
    </row>
    <row r="25" spans="1:7" ht="17.25">
      <c r="A25" s="16"/>
      <c r="B25" s="17"/>
      <c r="C25" s="17"/>
      <c r="D25" s="17"/>
      <c r="E25" s="17"/>
      <c r="F25" s="17"/>
      <c r="G25" s="17"/>
    </row>
    <row r="26" spans="1:7" ht="17.25">
      <c r="A26" s="18"/>
      <c r="B26" s="17"/>
      <c r="C26" s="17"/>
      <c r="D26" s="17"/>
      <c r="E26" s="17"/>
      <c r="F26" s="17"/>
      <c r="G26" s="17"/>
    </row>
    <row r="27" spans="1:7" ht="17.25">
      <c r="A27" s="16"/>
      <c r="B27" s="17"/>
      <c r="C27" s="17"/>
      <c r="D27" s="17"/>
      <c r="E27" s="17"/>
      <c r="F27" s="17"/>
      <c r="G27" s="17"/>
    </row>
    <row r="28" spans="1:7" ht="17.25">
      <c r="A28" s="18"/>
      <c r="B28" s="17"/>
      <c r="C28" s="17"/>
      <c r="D28" s="17"/>
      <c r="E28" s="17"/>
      <c r="F28" s="17"/>
      <c r="G28" s="17"/>
    </row>
    <row r="29" spans="1:7" ht="17.25">
      <c r="A29" s="440"/>
      <c r="B29" s="440"/>
      <c r="C29" s="440"/>
      <c r="D29" s="440"/>
      <c r="E29" s="440"/>
      <c r="F29" s="440"/>
      <c r="G29" s="440"/>
    </row>
  </sheetData>
  <sheetProtection selectLockedCells="1" selectUnlockedCells="1"/>
  <mergeCells count="1">
    <mergeCell ref="A29:G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88.421875" style="0" customWidth="1"/>
    <col min="2" max="2" width="12.7109375" style="0" customWidth="1"/>
    <col min="3" max="3" width="14.421875" style="0" customWidth="1"/>
  </cols>
  <sheetData>
    <row r="1" spans="1:3" ht="17.25">
      <c r="A1" s="2" t="s">
        <v>2</v>
      </c>
      <c r="B1" s="3"/>
      <c r="C1" s="3"/>
    </row>
    <row r="2" spans="1:3" ht="32.25" customHeight="1">
      <c r="A2" s="4"/>
      <c r="B2" s="5" t="s">
        <v>3</v>
      </c>
      <c r="C2" s="5" t="s">
        <v>4</v>
      </c>
    </row>
    <row r="3" spans="1:3" ht="17.25">
      <c r="A3" s="246" t="s">
        <v>5</v>
      </c>
      <c r="B3" s="247">
        <v>25</v>
      </c>
      <c r="C3" s="247" t="s">
        <v>6</v>
      </c>
    </row>
    <row r="4" spans="1:3" ht="35.25">
      <c r="A4" s="246" t="s">
        <v>21</v>
      </c>
      <c r="B4" s="247">
        <v>6500</v>
      </c>
      <c r="C4" s="247" t="s">
        <v>6</v>
      </c>
    </row>
    <row r="5" spans="1:3" ht="17.25">
      <c r="A5" s="246" t="s">
        <v>7</v>
      </c>
      <c r="B5" s="247">
        <v>5000</v>
      </c>
      <c r="C5" s="247" t="s">
        <v>6</v>
      </c>
    </row>
    <row r="6" spans="1:3" ht="17.25">
      <c r="A6" s="246" t="s">
        <v>8</v>
      </c>
      <c r="B6" s="247">
        <v>30000</v>
      </c>
      <c r="C6" s="247" t="s">
        <v>6</v>
      </c>
    </row>
    <row r="7" spans="1:3" ht="35.25">
      <c r="A7" s="246" t="s">
        <v>9</v>
      </c>
      <c r="B7" s="248">
        <v>0.1</v>
      </c>
      <c r="C7" s="247" t="s">
        <v>10</v>
      </c>
    </row>
    <row r="8" spans="1:3" ht="35.25">
      <c r="A8" s="246" t="s">
        <v>11</v>
      </c>
      <c r="B8" s="248">
        <v>1</v>
      </c>
      <c r="C8" s="247" t="s">
        <v>10</v>
      </c>
    </row>
    <row r="9" spans="1:3" ht="17.25">
      <c r="A9" s="246" t="s">
        <v>12</v>
      </c>
      <c r="B9" s="247">
        <f>B3*B7</f>
        <v>2.5</v>
      </c>
      <c r="C9" s="247" t="s">
        <v>6</v>
      </c>
    </row>
    <row r="10" spans="1:3" ht="17.25">
      <c r="A10" s="246" t="s">
        <v>13</v>
      </c>
      <c r="B10" s="247">
        <f>B3*B8</f>
        <v>25</v>
      </c>
      <c r="C10" s="247" t="s">
        <v>6</v>
      </c>
    </row>
    <row r="11" spans="1:3" ht="17.25">
      <c r="A11" s="3"/>
      <c r="B11" s="3"/>
      <c r="C11" s="3"/>
    </row>
    <row r="12" spans="1:3" ht="17.25">
      <c r="A12" s="249" t="s">
        <v>14</v>
      </c>
      <c r="B12" s="3"/>
      <c r="C12" s="3"/>
    </row>
    <row r="13" spans="1:3" ht="17.25">
      <c r="A13" s="12"/>
      <c r="B13" s="3"/>
      <c r="C13" s="3"/>
    </row>
    <row r="14" spans="1:3" ht="17.25">
      <c r="A14" s="250">
        <f>B9+((B4-B5)*(B10-B9)/(B6-B5))</f>
        <v>3.85</v>
      </c>
      <c r="B14" s="3"/>
      <c r="C14" s="3"/>
    </row>
    <row r="15" spans="1:3" ht="17.25">
      <c r="A15" s="3"/>
      <c r="B15" s="3"/>
      <c r="C15" s="3"/>
    </row>
    <row r="16" spans="1:3" ht="35.25">
      <c r="A16" s="3" t="s">
        <v>15</v>
      </c>
      <c r="B16" s="3"/>
      <c r="C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Contessi</dc:creator>
  <cp:keywords/>
  <dc:description/>
  <cp:lastModifiedBy>Utente 3</cp:lastModifiedBy>
  <cp:lastPrinted>2019-12-05T15:28:56Z</cp:lastPrinted>
  <dcterms:created xsi:type="dcterms:W3CDTF">2019-11-28T15:40:42Z</dcterms:created>
  <dcterms:modified xsi:type="dcterms:W3CDTF">2020-06-19T07:40:33Z</dcterms:modified>
  <cp:category/>
  <cp:version/>
  <cp:contentType/>
  <cp:contentStatus/>
</cp:coreProperties>
</file>